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375" yWindow="225" windowWidth="11655" windowHeight="3480"/>
  </bookViews>
  <sheets>
    <sheet name="Ferment 1" sheetId="70" r:id="rId1"/>
    <sheet name="Ferment 2" sheetId="76" r:id="rId2"/>
    <sheet name="Ferment 3" sheetId="77" r:id="rId3"/>
    <sheet name="Ferment range calcs" sheetId="81" state="hidden" r:id="rId4"/>
    <sheet name="Refrigeration &amp; Weather" sheetId="73" r:id="rId5"/>
    <sheet name="What-if Analysis" sheetId="1" r:id="rId6"/>
    <sheet name="What-if Chart" sheetId="80" r:id="rId7"/>
    <sheet name="What-if model data" sheetId="78" state="hidden" r:id="rId8"/>
  </sheets>
  <functionGroups/>
  <definedNames>
    <definedName name="solver_adj" localSheetId="5" hidden="1">'What-if Analysis'!$D$7</definedName>
    <definedName name="solver_cvg" localSheetId="5" hidden="1">0.0000000000000001</definedName>
    <definedName name="solver_drv" localSheetId="5" hidden="1">1</definedName>
    <definedName name="solver_est" localSheetId="5" hidden="1">2</definedName>
    <definedName name="solver_itr" localSheetId="5" hidden="1">1000</definedName>
    <definedName name="solver_lin" localSheetId="5" hidden="1">2</definedName>
    <definedName name="solver_neg" localSheetId="5" hidden="1">1</definedName>
    <definedName name="solver_num" localSheetId="5" hidden="1">0</definedName>
    <definedName name="solver_nwt" localSheetId="5" hidden="1">1</definedName>
    <definedName name="solver_opt" localSheetId="5" hidden="1">'What-if Analysis'!$D$10</definedName>
    <definedName name="solver_pre" localSheetId="5" hidden="1">0.000000000000001</definedName>
    <definedName name="solver_scl" localSheetId="5" hidden="1">1</definedName>
    <definedName name="solver_sho" localSheetId="5" hidden="1">2</definedName>
    <definedName name="solver_tim" localSheetId="5" hidden="1">100</definedName>
    <definedName name="solver_tol" localSheetId="5" hidden="1">0.0000000000000000001</definedName>
    <definedName name="solver_typ" localSheetId="5" hidden="1">2</definedName>
    <definedName name="solver_val" localSheetId="5" hidden="1">0</definedName>
  </definedNames>
  <calcPr calcId="125725" iterate="1"/>
</workbook>
</file>

<file path=xl/calcChain.xml><?xml version="1.0" encoding="utf-8"?>
<calcChain xmlns="http://schemas.openxmlformats.org/spreadsheetml/2006/main">
  <c r="R24" i="76"/>
  <c r="M5" i="81" s="1"/>
  <c r="R25" i="76"/>
  <c r="R23"/>
  <c r="M4" i="81" s="1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R3"/>
  <c r="J3"/>
  <c r="B3"/>
  <c r="A4"/>
  <c r="I4" s="1"/>
  <c r="Q4" s="1"/>
  <c r="A5"/>
  <c r="I5" s="1"/>
  <c r="Q5" s="1"/>
  <c r="A6"/>
  <c r="I6" s="1"/>
  <c r="Q6" s="1"/>
  <c r="A7"/>
  <c r="I7" s="1"/>
  <c r="Q7" s="1"/>
  <c r="A8"/>
  <c r="I8" s="1"/>
  <c r="Q8" s="1"/>
  <c r="A9"/>
  <c r="I9" s="1"/>
  <c r="Q9" s="1"/>
  <c r="A10"/>
  <c r="I10" s="1"/>
  <c r="Q10" s="1"/>
  <c r="A11"/>
  <c r="I11" s="1"/>
  <c r="Q11" s="1"/>
  <c r="A12"/>
  <c r="I12" s="1"/>
  <c r="Q12" s="1"/>
  <c r="A13"/>
  <c r="I13" s="1"/>
  <c r="Q13" s="1"/>
  <c r="A14"/>
  <c r="I14" s="1"/>
  <c r="Q14" s="1"/>
  <c r="A15"/>
  <c r="I15" s="1"/>
  <c r="Q15" s="1"/>
  <c r="A16"/>
  <c r="I16" s="1"/>
  <c r="Q16" s="1"/>
  <c r="A17"/>
  <c r="I17" s="1"/>
  <c r="Q17" s="1"/>
  <c r="A18"/>
  <c r="I18" s="1"/>
  <c r="Q18" s="1"/>
  <c r="A19"/>
  <c r="I19" s="1"/>
  <c r="Q19" s="1"/>
  <c r="A20"/>
  <c r="I20" s="1"/>
  <c r="Q20" s="1"/>
  <c r="A21"/>
  <c r="I21" s="1"/>
  <c r="Q21" s="1"/>
  <c r="A22"/>
  <c r="I22" s="1"/>
  <c r="Q22" s="1"/>
  <c r="A23"/>
  <c r="I23" s="1"/>
  <c r="Q23" s="1"/>
  <c r="A24"/>
  <c r="I24" s="1"/>
  <c r="Q24" s="1"/>
  <c r="A25"/>
  <c r="I25" s="1"/>
  <c r="Q25" s="1"/>
  <c r="A26"/>
  <c r="I26" s="1"/>
  <c r="Q26" s="1"/>
  <c r="A27"/>
  <c r="I27" s="1"/>
  <c r="Q27" s="1"/>
  <c r="A28"/>
  <c r="I28" s="1"/>
  <c r="Q28" s="1"/>
  <c r="A29"/>
  <c r="I29" s="1"/>
  <c r="Q29" s="1"/>
  <c r="A30"/>
  <c r="I30" s="1"/>
  <c r="Q30" s="1"/>
  <c r="A31"/>
  <c r="I31" s="1"/>
  <c r="Q31" s="1"/>
  <c r="A32"/>
  <c r="I32" s="1"/>
  <c r="Q32" s="1"/>
  <c r="A33"/>
  <c r="I33" s="1"/>
  <c r="Q33" s="1"/>
  <c r="A34"/>
  <c r="I34" s="1"/>
  <c r="Q34" s="1"/>
  <c r="A35"/>
  <c r="I35" s="1"/>
  <c r="Q35" s="1"/>
  <c r="A36"/>
  <c r="I36" s="1"/>
  <c r="Q36" s="1"/>
  <c r="A37"/>
  <c r="I37" s="1"/>
  <c r="Q37" s="1"/>
  <c r="A38"/>
  <c r="I38" s="1"/>
  <c r="Q38" s="1"/>
  <c r="A39"/>
  <c r="I39" s="1"/>
  <c r="Q39" s="1"/>
  <c r="A40"/>
  <c r="I40" s="1"/>
  <c r="Q40" s="1"/>
  <c r="A41"/>
  <c r="I41" s="1"/>
  <c r="Q41" s="1"/>
  <c r="A42"/>
  <c r="I42" s="1"/>
  <c r="Q42" s="1"/>
  <c r="A43"/>
  <c r="I43" s="1"/>
  <c r="Q43" s="1"/>
  <c r="A44"/>
  <c r="I44" s="1"/>
  <c r="Q44" s="1"/>
  <c r="A45"/>
  <c r="I45" s="1"/>
  <c r="Q45" s="1"/>
  <c r="A46"/>
  <c r="I46" s="1"/>
  <c r="Q46" s="1"/>
  <c r="A47"/>
  <c r="I47" s="1"/>
  <c r="Q47" s="1"/>
  <c r="A48"/>
  <c r="I48" s="1"/>
  <c r="Q48" s="1"/>
  <c r="A49"/>
  <c r="I49" s="1"/>
  <c r="Q49" s="1"/>
  <c r="A50"/>
  <c r="I50" s="1"/>
  <c r="Q50" s="1"/>
  <c r="A51"/>
  <c r="I51" s="1"/>
  <c r="Q51" s="1"/>
  <c r="A52"/>
  <c r="I52" s="1"/>
  <c r="Q52" s="1"/>
  <c r="A53"/>
  <c r="I53" s="1"/>
  <c r="Q53" s="1"/>
  <c r="A54"/>
  <c r="I54" s="1"/>
  <c r="Q54" s="1"/>
  <c r="A55"/>
  <c r="I55" s="1"/>
  <c r="Q55" s="1"/>
  <c r="A56"/>
  <c r="I56" s="1"/>
  <c r="Q56" s="1"/>
  <c r="A57"/>
  <c r="I57" s="1"/>
  <c r="Q57" s="1"/>
  <c r="A58"/>
  <c r="I58" s="1"/>
  <c r="Q58" s="1"/>
  <c r="A59"/>
  <c r="I59" s="1"/>
  <c r="Q59" s="1"/>
  <c r="A60"/>
  <c r="I60" s="1"/>
  <c r="Q60" s="1"/>
  <c r="A61"/>
  <c r="I61" s="1"/>
  <c r="Q61" s="1"/>
  <c r="A62"/>
  <c r="I62" s="1"/>
  <c r="Q62" s="1"/>
  <c r="A63"/>
  <c r="I63" s="1"/>
  <c r="Q63" s="1"/>
  <c r="A64"/>
  <c r="I64" s="1"/>
  <c r="Q64" s="1"/>
  <c r="A3"/>
  <c r="I3" s="1"/>
  <c r="Q3" s="1"/>
  <c r="G4"/>
  <c r="N4"/>
  <c r="O4"/>
  <c r="W4"/>
  <c r="G5"/>
  <c r="K5"/>
  <c r="O5"/>
  <c r="W5"/>
  <c r="G6"/>
  <c r="M6"/>
  <c r="O6"/>
  <c r="W6"/>
  <c r="G7"/>
  <c r="K7"/>
  <c r="N7"/>
  <c r="O7"/>
  <c r="W7"/>
  <c r="G8"/>
  <c r="K8"/>
  <c r="O8"/>
  <c r="W8"/>
  <c r="G9"/>
  <c r="O9"/>
  <c r="W9"/>
  <c r="G10"/>
  <c r="O10"/>
  <c r="W10"/>
  <c r="O11"/>
  <c r="W11"/>
  <c r="O12"/>
  <c r="W12"/>
  <c r="G13"/>
  <c r="O13"/>
  <c r="W13"/>
  <c r="G14"/>
  <c r="O14"/>
  <c r="W14"/>
  <c r="G15"/>
  <c r="O15"/>
  <c r="W15"/>
  <c r="G16"/>
  <c r="O16"/>
  <c r="W16"/>
  <c r="G17"/>
  <c r="O17"/>
  <c r="W17"/>
  <c r="G18"/>
  <c r="O18"/>
  <c r="W18"/>
  <c r="G19"/>
  <c r="O19"/>
  <c r="W19"/>
  <c r="G20"/>
  <c r="O20"/>
  <c r="W20"/>
  <c r="G21"/>
  <c r="O21"/>
  <c r="W21"/>
  <c r="G22"/>
  <c r="O22"/>
  <c r="W22"/>
  <c r="G23"/>
  <c r="O23"/>
  <c r="W23"/>
  <c r="G24"/>
  <c r="O24"/>
  <c r="W24"/>
  <c r="G25"/>
  <c r="O25"/>
  <c r="W25"/>
  <c r="G26"/>
  <c r="O26"/>
  <c r="W26"/>
  <c r="G27"/>
  <c r="O27"/>
  <c r="W27"/>
  <c r="G28"/>
  <c r="O28"/>
  <c r="W28"/>
  <c r="G29"/>
  <c r="O29"/>
  <c r="W29"/>
  <c r="G30"/>
  <c r="O30"/>
  <c r="W30"/>
  <c r="G31"/>
  <c r="O31"/>
  <c r="W31"/>
  <c r="G32"/>
  <c r="O32"/>
  <c r="W32"/>
  <c r="G33"/>
  <c r="O33"/>
  <c r="W33"/>
  <c r="G34"/>
  <c r="O34"/>
  <c r="W34"/>
  <c r="G35"/>
  <c r="O35"/>
  <c r="W35"/>
  <c r="G36"/>
  <c r="O36"/>
  <c r="W36"/>
  <c r="G37"/>
  <c r="O37"/>
  <c r="W37"/>
  <c r="G38"/>
  <c r="O38"/>
  <c r="W38"/>
  <c r="G39"/>
  <c r="O39"/>
  <c r="W39"/>
  <c r="G40"/>
  <c r="O40"/>
  <c r="W40"/>
  <c r="G41"/>
  <c r="O41"/>
  <c r="W41"/>
  <c r="G42"/>
  <c r="O42"/>
  <c r="W42"/>
  <c r="G43"/>
  <c r="O43"/>
  <c r="W43"/>
  <c r="G44"/>
  <c r="O44"/>
  <c r="W44"/>
  <c r="G45"/>
  <c r="O45"/>
  <c r="W45"/>
  <c r="G46"/>
  <c r="O46"/>
  <c r="W46"/>
  <c r="G47"/>
  <c r="O47"/>
  <c r="W47"/>
  <c r="G48"/>
  <c r="O48"/>
  <c r="W48"/>
  <c r="G49"/>
  <c r="O49"/>
  <c r="W49"/>
  <c r="G50"/>
  <c r="O50"/>
  <c r="W50"/>
  <c r="G51"/>
  <c r="O51"/>
  <c r="W51"/>
  <c r="G52"/>
  <c r="O52"/>
  <c r="W52"/>
  <c r="G53"/>
  <c r="O53"/>
  <c r="W53"/>
  <c r="G54"/>
  <c r="O54"/>
  <c r="W54"/>
  <c r="G55"/>
  <c r="O55"/>
  <c r="W55"/>
  <c r="G56"/>
  <c r="O56"/>
  <c r="W56"/>
  <c r="G57"/>
  <c r="O57"/>
  <c r="W57"/>
  <c r="G58"/>
  <c r="O58"/>
  <c r="W58"/>
  <c r="G59"/>
  <c r="O59"/>
  <c r="W59"/>
  <c r="G60"/>
  <c r="O60"/>
  <c r="W60"/>
  <c r="G61"/>
  <c r="O61"/>
  <c r="W61"/>
  <c r="G62"/>
  <c r="O62"/>
  <c r="W62"/>
  <c r="G63"/>
  <c r="O63"/>
  <c r="W63"/>
  <c r="G64"/>
  <c r="O64"/>
  <c r="W64"/>
  <c r="T3"/>
  <c r="U3"/>
  <c r="V3"/>
  <c r="W3"/>
  <c r="S3"/>
  <c r="L3"/>
  <c r="M3"/>
  <c r="N3"/>
  <c r="O3"/>
  <c r="K3"/>
  <c r="D3"/>
  <c r="E3"/>
  <c r="F3"/>
  <c r="G3"/>
  <c r="C3"/>
  <c r="A3" i="78"/>
  <c r="B3"/>
  <c r="C3"/>
  <c r="D3"/>
  <c r="E3"/>
  <c r="F3"/>
  <c r="G3"/>
  <c r="H3"/>
  <c r="I3"/>
  <c r="J3"/>
  <c r="A4"/>
  <c r="B4"/>
  <c r="C4"/>
  <c r="D4"/>
  <c r="E4"/>
  <c r="F4"/>
  <c r="G4"/>
  <c r="H4"/>
  <c r="I4"/>
  <c r="J4"/>
  <c r="A5"/>
  <c r="B5"/>
  <c r="C5"/>
  <c r="D5"/>
  <c r="E5"/>
  <c r="F5"/>
  <c r="G5"/>
  <c r="H5"/>
  <c r="I5"/>
  <c r="J5"/>
  <c r="A6"/>
  <c r="B6"/>
  <c r="C6"/>
  <c r="D6"/>
  <c r="E6"/>
  <c r="F6"/>
  <c r="G6"/>
  <c r="H6"/>
  <c r="I6"/>
  <c r="J6"/>
  <c r="A7"/>
  <c r="B7"/>
  <c r="C7"/>
  <c r="D7"/>
  <c r="E7"/>
  <c r="F7"/>
  <c r="G7"/>
  <c r="H7"/>
  <c r="I7"/>
  <c r="J7"/>
  <c r="A8"/>
  <c r="B8"/>
  <c r="C8"/>
  <c r="D8"/>
  <c r="E8"/>
  <c r="F8"/>
  <c r="G8"/>
  <c r="H8"/>
  <c r="I8"/>
  <c r="J8"/>
  <c r="A9"/>
  <c r="B9"/>
  <c r="C9"/>
  <c r="D9"/>
  <c r="E9"/>
  <c r="F9"/>
  <c r="G9"/>
  <c r="H9"/>
  <c r="I9"/>
  <c r="J9"/>
  <c r="A10"/>
  <c r="B10"/>
  <c r="C10"/>
  <c r="D10"/>
  <c r="E10"/>
  <c r="F10"/>
  <c r="G10"/>
  <c r="H10"/>
  <c r="I10"/>
  <c r="J10"/>
  <c r="A11"/>
  <c r="B11"/>
  <c r="C11"/>
  <c r="D11"/>
  <c r="E11"/>
  <c r="F11"/>
  <c r="G11"/>
  <c r="H11"/>
  <c r="I11"/>
  <c r="J11"/>
  <c r="A12"/>
  <c r="B12"/>
  <c r="C12"/>
  <c r="D12"/>
  <c r="E12"/>
  <c r="F12"/>
  <c r="G12"/>
  <c r="H12"/>
  <c r="I12"/>
  <c r="J12"/>
  <c r="A13"/>
  <c r="B13"/>
  <c r="C13"/>
  <c r="D13"/>
  <c r="E13"/>
  <c r="F13"/>
  <c r="G13"/>
  <c r="H13"/>
  <c r="I13"/>
  <c r="J13"/>
  <c r="A14"/>
  <c r="B14"/>
  <c r="C14"/>
  <c r="D14"/>
  <c r="E14"/>
  <c r="F14"/>
  <c r="G14"/>
  <c r="H14"/>
  <c r="I14"/>
  <c r="J14"/>
  <c r="A15"/>
  <c r="B15"/>
  <c r="C15"/>
  <c r="D15"/>
  <c r="E15"/>
  <c r="F15"/>
  <c r="G15"/>
  <c r="H15"/>
  <c r="I15"/>
  <c r="J15"/>
  <c r="A16"/>
  <c r="B16"/>
  <c r="C16"/>
  <c r="D16"/>
  <c r="E16"/>
  <c r="F16"/>
  <c r="G16"/>
  <c r="H16"/>
  <c r="I16"/>
  <c r="J16"/>
  <c r="A17"/>
  <c r="B17"/>
  <c r="C17"/>
  <c r="D17"/>
  <c r="E17"/>
  <c r="F17"/>
  <c r="G17"/>
  <c r="H17"/>
  <c r="I17"/>
  <c r="J17"/>
  <c r="A18"/>
  <c r="B18"/>
  <c r="C18"/>
  <c r="D18"/>
  <c r="E18"/>
  <c r="F18"/>
  <c r="G18"/>
  <c r="H18"/>
  <c r="I18"/>
  <c r="J18"/>
  <c r="A19"/>
  <c r="B19"/>
  <c r="C19"/>
  <c r="D19"/>
  <c r="E19"/>
  <c r="F19"/>
  <c r="G19"/>
  <c r="H19"/>
  <c r="I19"/>
  <c r="J19"/>
  <c r="A20"/>
  <c r="B20"/>
  <c r="C20"/>
  <c r="D20"/>
  <c r="E20"/>
  <c r="F20"/>
  <c r="G20"/>
  <c r="H20"/>
  <c r="I20"/>
  <c r="J20"/>
  <c r="A21"/>
  <c r="B21"/>
  <c r="C21"/>
  <c r="D21"/>
  <c r="E21"/>
  <c r="F21"/>
  <c r="G21"/>
  <c r="H21"/>
  <c r="I21"/>
  <c r="J21"/>
  <c r="A22"/>
  <c r="B22"/>
  <c r="C22"/>
  <c r="D22"/>
  <c r="E22"/>
  <c r="F22"/>
  <c r="G22"/>
  <c r="H22"/>
  <c r="I22"/>
  <c r="J22"/>
  <c r="A23"/>
  <c r="B23"/>
  <c r="C23"/>
  <c r="D23"/>
  <c r="E23"/>
  <c r="F23"/>
  <c r="G23"/>
  <c r="H23"/>
  <c r="I23"/>
  <c r="J23"/>
  <c r="A24"/>
  <c r="B24"/>
  <c r="C24"/>
  <c r="D24"/>
  <c r="E24"/>
  <c r="F24"/>
  <c r="G24"/>
  <c r="H24"/>
  <c r="I24"/>
  <c r="J24"/>
  <c r="A25"/>
  <c r="B25"/>
  <c r="C25"/>
  <c r="D25"/>
  <c r="E25"/>
  <c r="F25"/>
  <c r="G25"/>
  <c r="H25"/>
  <c r="I25"/>
  <c r="J25"/>
  <c r="A26"/>
  <c r="B26"/>
  <c r="C26"/>
  <c r="D26"/>
  <c r="E26"/>
  <c r="F26"/>
  <c r="G26"/>
  <c r="H26"/>
  <c r="I26"/>
  <c r="J26"/>
  <c r="A27"/>
  <c r="B27"/>
  <c r="C27"/>
  <c r="D27"/>
  <c r="E27"/>
  <c r="F27"/>
  <c r="G27"/>
  <c r="H27"/>
  <c r="I27"/>
  <c r="J27"/>
  <c r="A28"/>
  <c r="B28"/>
  <c r="C28"/>
  <c r="D28"/>
  <c r="E28"/>
  <c r="F28"/>
  <c r="G28"/>
  <c r="H28"/>
  <c r="I28"/>
  <c r="J28"/>
  <c r="A29"/>
  <c r="B29"/>
  <c r="C29"/>
  <c r="D29"/>
  <c r="E29"/>
  <c r="F29"/>
  <c r="G29"/>
  <c r="H29"/>
  <c r="I29"/>
  <c r="J29"/>
  <c r="A30"/>
  <c r="B30"/>
  <c r="C30"/>
  <c r="D30"/>
  <c r="E30"/>
  <c r="F30"/>
  <c r="G30"/>
  <c r="H30"/>
  <c r="I30"/>
  <c r="J30"/>
  <c r="A31"/>
  <c r="B31"/>
  <c r="C31"/>
  <c r="D31"/>
  <c r="E31"/>
  <c r="F31"/>
  <c r="G31"/>
  <c r="H31"/>
  <c r="I31"/>
  <c r="J31"/>
  <c r="A32"/>
  <c r="B32"/>
  <c r="C32"/>
  <c r="D32"/>
  <c r="E32"/>
  <c r="F32"/>
  <c r="G32"/>
  <c r="H32"/>
  <c r="I32"/>
  <c r="J32"/>
  <c r="A33"/>
  <c r="B33"/>
  <c r="C33"/>
  <c r="D33"/>
  <c r="E33"/>
  <c r="F33"/>
  <c r="G33"/>
  <c r="H33"/>
  <c r="I33"/>
  <c r="J33"/>
  <c r="A34"/>
  <c r="B34"/>
  <c r="C34"/>
  <c r="D34"/>
  <c r="E34"/>
  <c r="F34"/>
  <c r="G34"/>
  <c r="H34"/>
  <c r="I34"/>
  <c r="J34"/>
  <c r="A35"/>
  <c r="B35"/>
  <c r="C35"/>
  <c r="D35"/>
  <c r="E35"/>
  <c r="F35"/>
  <c r="G35"/>
  <c r="H35"/>
  <c r="I35"/>
  <c r="J35"/>
  <c r="A36"/>
  <c r="B36"/>
  <c r="C36"/>
  <c r="D36"/>
  <c r="E36"/>
  <c r="F36"/>
  <c r="G36"/>
  <c r="H36"/>
  <c r="I36"/>
  <c r="J36"/>
  <c r="A37"/>
  <c r="B37"/>
  <c r="C37"/>
  <c r="D37"/>
  <c r="E37"/>
  <c r="F37"/>
  <c r="G37"/>
  <c r="H37"/>
  <c r="I37"/>
  <c r="J37"/>
  <c r="A38"/>
  <c r="B38"/>
  <c r="C38"/>
  <c r="D38"/>
  <c r="E38"/>
  <c r="F38"/>
  <c r="G38"/>
  <c r="H38"/>
  <c r="I38"/>
  <c r="J38"/>
  <c r="A39"/>
  <c r="B39"/>
  <c r="C39"/>
  <c r="D39"/>
  <c r="E39"/>
  <c r="F39"/>
  <c r="G39"/>
  <c r="H39"/>
  <c r="I39"/>
  <c r="J39"/>
  <c r="A40"/>
  <c r="B40"/>
  <c r="C40"/>
  <c r="D40"/>
  <c r="E40"/>
  <c r="F40"/>
  <c r="G40"/>
  <c r="H40"/>
  <c r="I40"/>
  <c r="J40"/>
  <c r="A41"/>
  <c r="B41"/>
  <c r="C41"/>
  <c r="D41"/>
  <c r="E41"/>
  <c r="F41"/>
  <c r="G41"/>
  <c r="H41"/>
  <c r="I41"/>
  <c r="J41"/>
  <c r="A42"/>
  <c r="B42"/>
  <c r="C42"/>
  <c r="D42"/>
  <c r="E42"/>
  <c r="F42"/>
  <c r="G42"/>
  <c r="H42"/>
  <c r="I42"/>
  <c r="J42"/>
  <c r="A43"/>
  <c r="B43"/>
  <c r="C43"/>
  <c r="D43"/>
  <c r="E43"/>
  <c r="F43"/>
  <c r="G43"/>
  <c r="H43"/>
  <c r="I43"/>
  <c r="J43"/>
  <c r="A44"/>
  <c r="B44"/>
  <c r="C44"/>
  <c r="D44"/>
  <c r="E44"/>
  <c r="F44"/>
  <c r="G44"/>
  <c r="H44"/>
  <c r="I44"/>
  <c r="J44"/>
  <c r="A45"/>
  <c r="B45"/>
  <c r="C45"/>
  <c r="D45"/>
  <c r="E45"/>
  <c r="F45"/>
  <c r="G45"/>
  <c r="H45"/>
  <c r="I45"/>
  <c r="J45"/>
  <c r="A46"/>
  <c r="B46"/>
  <c r="C46"/>
  <c r="D46"/>
  <c r="E46"/>
  <c r="F46"/>
  <c r="G46"/>
  <c r="H46"/>
  <c r="I46"/>
  <c r="J46"/>
  <c r="A47"/>
  <c r="B47"/>
  <c r="C47"/>
  <c r="D47"/>
  <c r="E47"/>
  <c r="F47"/>
  <c r="G47"/>
  <c r="H47"/>
  <c r="I47"/>
  <c r="J47"/>
  <c r="A48"/>
  <c r="B48"/>
  <c r="C48"/>
  <c r="D48"/>
  <c r="E48"/>
  <c r="F48"/>
  <c r="G48"/>
  <c r="H48"/>
  <c r="I48"/>
  <c r="J48"/>
  <c r="A49"/>
  <c r="B49"/>
  <c r="C49"/>
  <c r="D49"/>
  <c r="E49"/>
  <c r="F49"/>
  <c r="G49"/>
  <c r="H49"/>
  <c r="I49"/>
  <c r="J49"/>
  <c r="A50"/>
  <c r="B50"/>
  <c r="C50"/>
  <c r="D50"/>
  <c r="E50"/>
  <c r="F50"/>
  <c r="G50"/>
  <c r="H50"/>
  <c r="I50"/>
  <c r="J50"/>
  <c r="A51"/>
  <c r="B51"/>
  <c r="C51"/>
  <c r="D51"/>
  <c r="E51"/>
  <c r="F51"/>
  <c r="G51"/>
  <c r="H51"/>
  <c r="I51"/>
  <c r="J51"/>
  <c r="A52"/>
  <c r="B52"/>
  <c r="C52"/>
  <c r="D52"/>
  <c r="E52"/>
  <c r="F52"/>
  <c r="G52"/>
  <c r="H52"/>
  <c r="I52"/>
  <c r="J52"/>
  <c r="A53"/>
  <c r="B53"/>
  <c r="C53"/>
  <c r="D53"/>
  <c r="E53"/>
  <c r="F53"/>
  <c r="G53"/>
  <c r="H53"/>
  <c r="I53"/>
  <c r="J53"/>
  <c r="A54"/>
  <c r="B54"/>
  <c r="C54"/>
  <c r="D54"/>
  <c r="E54"/>
  <c r="F54"/>
  <c r="G54"/>
  <c r="H54"/>
  <c r="I54"/>
  <c r="J54"/>
  <c r="A55"/>
  <c r="B55"/>
  <c r="C55"/>
  <c r="D55"/>
  <c r="E55"/>
  <c r="F55"/>
  <c r="G55"/>
  <c r="H55"/>
  <c r="I55"/>
  <c r="J55"/>
  <c r="A56"/>
  <c r="B56"/>
  <c r="C56"/>
  <c r="D56"/>
  <c r="E56"/>
  <c r="F56"/>
  <c r="G56"/>
  <c r="H56"/>
  <c r="I56"/>
  <c r="J56"/>
  <c r="A57"/>
  <c r="B57"/>
  <c r="C57"/>
  <c r="D57"/>
  <c r="E57"/>
  <c r="F57"/>
  <c r="G57"/>
  <c r="H57"/>
  <c r="I57"/>
  <c r="J57"/>
  <c r="A58"/>
  <c r="B58"/>
  <c r="C58"/>
  <c r="D58"/>
  <c r="E58"/>
  <c r="F58"/>
  <c r="G58"/>
  <c r="H58"/>
  <c r="I58"/>
  <c r="J58"/>
  <c r="A59"/>
  <c r="B59"/>
  <c r="C59"/>
  <c r="D59"/>
  <c r="E59"/>
  <c r="F59"/>
  <c r="G59"/>
  <c r="H59"/>
  <c r="I59"/>
  <c r="J59"/>
  <c r="A60"/>
  <c r="B60"/>
  <c r="C60"/>
  <c r="D60"/>
  <c r="E60"/>
  <c r="F60"/>
  <c r="G60"/>
  <c r="H60"/>
  <c r="I60"/>
  <c r="J60"/>
  <c r="A61"/>
  <c r="B61"/>
  <c r="C61"/>
  <c r="D61"/>
  <c r="E61"/>
  <c r="F61"/>
  <c r="G61"/>
  <c r="H61"/>
  <c r="I61"/>
  <c r="J61"/>
  <c r="A62"/>
  <c r="B62"/>
  <c r="C62"/>
  <c r="D62"/>
  <c r="E62"/>
  <c r="F62"/>
  <c r="G62"/>
  <c r="H62"/>
  <c r="I62"/>
  <c r="J62"/>
  <c r="A63"/>
  <c r="B63"/>
  <c r="C63"/>
  <c r="D63"/>
  <c r="E63"/>
  <c r="F63"/>
  <c r="G63"/>
  <c r="H63"/>
  <c r="I63"/>
  <c r="J63"/>
  <c r="A2"/>
  <c r="J2"/>
  <c r="C2"/>
  <c r="D2"/>
  <c r="E2"/>
  <c r="F2"/>
  <c r="G2"/>
  <c r="H2"/>
  <c r="I2"/>
  <c r="B2"/>
  <c r="T83" i="77"/>
  <c r="U83" s="1"/>
  <c r="A83"/>
  <c r="T82"/>
  <c r="U82" s="1"/>
  <c r="A82"/>
  <c r="T81"/>
  <c r="U81" s="1"/>
  <c r="A81"/>
  <c r="T80"/>
  <c r="U80" s="1"/>
  <c r="A80"/>
  <c r="T79"/>
  <c r="U79" s="1"/>
  <c r="A79"/>
  <c r="T78"/>
  <c r="U78" s="1"/>
  <c r="A78"/>
  <c r="T77"/>
  <c r="U77" s="1"/>
  <c r="A77"/>
  <c r="T76"/>
  <c r="U76" s="1"/>
  <c r="A76"/>
  <c r="T75"/>
  <c r="U75" s="1"/>
  <c r="A75"/>
  <c r="T74"/>
  <c r="U74" s="1"/>
  <c r="A74"/>
  <c r="T73"/>
  <c r="U73" s="1"/>
  <c r="A73"/>
  <c r="T72"/>
  <c r="U72" s="1"/>
  <c r="A72"/>
  <c r="T71"/>
  <c r="U71" s="1"/>
  <c r="A71"/>
  <c r="T70"/>
  <c r="U70" s="1"/>
  <c r="A70"/>
  <c r="T69"/>
  <c r="U69" s="1"/>
  <c r="A69"/>
  <c r="T68"/>
  <c r="U68" s="1"/>
  <c r="A68"/>
  <c r="T67"/>
  <c r="U67" s="1"/>
  <c r="A67"/>
  <c r="T66"/>
  <c r="U66" s="1"/>
  <c r="A66"/>
  <c r="T65"/>
  <c r="U65" s="1"/>
  <c r="A65"/>
  <c r="T64"/>
  <c r="U64" s="1"/>
  <c r="A64"/>
  <c r="T63"/>
  <c r="U63" s="1"/>
  <c r="A63"/>
  <c r="T62"/>
  <c r="U62" s="1"/>
  <c r="A62"/>
  <c r="T61"/>
  <c r="U61" s="1"/>
  <c r="A61"/>
  <c r="T60"/>
  <c r="U60" s="1"/>
  <c r="A60"/>
  <c r="T59"/>
  <c r="U59" s="1"/>
  <c r="A59"/>
  <c r="T58"/>
  <c r="U58" s="1"/>
  <c r="A58"/>
  <c r="T57"/>
  <c r="U57" s="1"/>
  <c r="A57"/>
  <c r="T56"/>
  <c r="U56" s="1"/>
  <c r="A56"/>
  <c r="T55"/>
  <c r="U55" s="1"/>
  <c r="A55"/>
  <c r="T54"/>
  <c r="U54" s="1"/>
  <c r="A54"/>
  <c r="T53"/>
  <c r="U53" s="1"/>
  <c r="A53"/>
  <c r="T52"/>
  <c r="U52" s="1"/>
  <c r="A52"/>
  <c r="T51"/>
  <c r="U51" s="1"/>
  <c r="A51"/>
  <c r="T50"/>
  <c r="U50" s="1"/>
  <c r="A50"/>
  <c r="T49"/>
  <c r="U49" s="1"/>
  <c r="A49"/>
  <c r="T48"/>
  <c r="U48" s="1"/>
  <c r="A48"/>
  <c r="T47"/>
  <c r="U47" s="1"/>
  <c r="A47"/>
  <c r="T46"/>
  <c r="U46" s="1"/>
  <c r="A46"/>
  <c r="T45"/>
  <c r="U45" s="1"/>
  <c r="A45"/>
  <c r="T44"/>
  <c r="U44" s="1"/>
  <c r="A44"/>
  <c r="T43"/>
  <c r="U43" s="1"/>
  <c r="A43"/>
  <c r="T42"/>
  <c r="U42" s="1"/>
  <c r="A42"/>
  <c r="T41"/>
  <c r="U41" s="1"/>
  <c r="A41"/>
  <c r="T40"/>
  <c r="U40" s="1"/>
  <c r="A40"/>
  <c r="T39"/>
  <c r="U39" s="1"/>
  <c r="A39"/>
  <c r="T38"/>
  <c r="U38" s="1"/>
  <c r="A38"/>
  <c r="T37"/>
  <c r="U37" s="1"/>
  <c r="A37"/>
  <c r="T36"/>
  <c r="U36" s="1"/>
  <c r="A36"/>
  <c r="T35"/>
  <c r="A35"/>
  <c r="T34"/>
  <c r="A34"/>
  <c r="T33"/>
  <c r="A33"/>
  <c r="T32"/>
  <c r="A32"/>
  <c r="T31"/>
  <c r="Q31"/>
  <c r="S31" s="1"/>
  <c r="V12" i="81" s="1"/>
  <c r="P31" i="77"/>
  <c r="S12" i="81" s="1"/>
  <c r="A31" i="77"/>
  <c r="T30"/>
  <c r="A30"/>
  <c r="T29"/>
  <c r="Q29"/>
  <c r="S29" s="1"/>
  <c r="V10" i="81" s="1"/>
  <c r="P29" i="77"/>
  <c r="R29" s="1"/>
  <c r="U10" i="81" s="1"/>
  <c r="A29" i="77"/>
  <c r="T28"/>
  <c r="A28"/>
  <c r="T27"/>
  <c r="Q27"/>
  <c r="S27" s="1"/>
  <c r="V8" i="81" s="1"/>
  <c r="P27" i="77"/>
  <c r="S8" i="81" s="1"/>
  <c r="A27" i="77"/>
  <c r="T26"/>
  <c r="Q26"/>
  <c r="S26" s="1"/>
  <c r="V7" i="81" s="1"/>
  <c r="P26" i="77"/>
  <c r="R26" s="1"/>
  <c r="U7" i="81" s="1"/>
  <c r="A26" i="77"/>
  <c r="T25"/>
  <c r="Q25"/>
  <c r="S25" s="1"/>
  <c r="V6" i="81" s="1"/>
  <c r="P25" i="77"/>
  <c r="R25" s="1"/>
  <c r="U6" i="81" s="1"/>
  <c r="A25" i="77"/>
  <c r="T24"/>
  <c r="Q24"/>
  <c r="S24" s="1"/>
  <c r="V5" i="81" s="1"/>
  <c r="P24" i="77"/>
  <c r="S5" i="81" s="1"/>
  <c r="A24" i="77"/>
  <c r="T23"/>
  <c r="Q23"/>
  <c r="S23" s="1"/>
  <c r="V4" i="81" s="1"/>
  <c r="P23" i="77"/>
  <c r="S4" i="81" s="1"/>
  <c r="A23" i="77"/>
  <c r="C19"/>
  <c r="T83" i="76"/>
  <c r="U83" s="1"/>
  <c r="A83"/>
  <c r="T82"/>
  <c r="U82" s="1"/>
  <c r="A82"/>
  <c r="T81"/>
  <c r="U81" s="1"/>
  <c r="A81"/>
  <c r="T80"/>
  <c r="U80" s="1"/>
  <c r="A80"/>
  <c r="T79"/>
  <c r="U79" s="1"/>
  <c r="A79"/>
  <c r="T78"/>
  <c r="U78" s="1"/>
  <c r="A78"/>
  <c r="T77"/>
  <c r="U77" s="1"/>
  <c r="A77"/>
  <c r="T76"/>
  <c r="U76" s="1"/>
  <c r="A76"/>
  <c r="T75"/>
  <c r="U75" s="1"/>
  <c r="A75"/>
  <c r="T74"/>
  <c r="U74" s="1"/>
  <c r="A74"/>
  <c r="T73"/>
  <c r="U73" s="1"/>
  <c r="A73"/>
  <c r="T72"/>
  <c r="U72" s="1"/>
  <c r="A72"/>
  <c r="T71"/>
  <c r="U71" s="1"/>
  <c r="A71"/>
  <c r="T70"/>
  <c r="U70" s="1"/>
  <c r="A70"/>
  <c r="T69"/>
  <c r="U69" s="1"/>
  <c r="A69"/>
  <c r="T68"/>
  <c r="U68" s="1"/>
  <c r="A68"/>
  <c r="T67"/>
  <c r="U67" s="1"/>
  <c r="A67"/>
  <c r="T66"/>
  <c r="U66" s="1"/>
  <c r="A66"/>
  <c r="T65"/>
  <c r="U65" s="1"/>
  <c r="A65"/>
  <c r="T64"/>
  <c r="U64" s="1"/>
  <c r="A64"/>
  <c r="T63"/>
  <c r="U63" s="1"/>
  <c r="A63"/>
  <c r="T62"/>
  <c r="U62" s="1"/>
  <c r="A62"/>
  <c r="T61"/>
  <c r="U61" s="1"/>
  <c r="A61"/>
  <c r="T60"/>
  <c r="U60" s="1"/>
  <c r="A60"/>
  <c r="T59"/>
  <c r="U59" s="1"/>
  <c r="A59"/>
  <c r="T58"/>
  <c r="U58" s="1"/>
  <c r="A58"/>
  <c r="T57"/>
  <c r="U57" s="1"/>
  <c r="A57"/>
  <c r="T56"/>
  <c r="U56" s="1"/>
  <c r="A56"/>
  <c r="T55"/>
  <c r="U55" s="1"/>
  <c r="A55"/>
  <c r="T54"/>
  <c r="U54" s="1"/>
  <c r="A54"/>
  <c r="T53"/>
  <c r="U53" s="1"/>
  <c r="A53"/>
  <c r="T52"/>
  <c r="U52" s="1"/>
  <c r="A52"/>
  <c r="T51"/>
  <c r="U51" s="1"/>
  <c r="A51"/>
  <c r="T50"/>
  <c r="U50" s="1"/>
  <c r="A50"/>
  <c r="T49"/>
  <c r="U49" s="1"/>
  <c r="A49"/>
  <c r="T48"/>
  <c r="U48" s="1"/>
  <c r="A48"/>
  <c r="T47"/>
  <c r="U47" s="1"/>
  <c r="A47"/>
  <c r="T46"/>
  <c r="U46" s="1"/>
  <c r="A46"/>
  <c r="T45"/>
  <c r="U45" s="1"/>
  <c r="A45"/>
  <c r="T44"/>
  <c r="U44" s="1"/>
  <c r="A44"/>
  <c r="T43"/>
  <c r="U43" s="1"/>
  <c r="A43"/>
  <c r="T42"/>
  <c r="U42" s="1"/>
  <c r="A42"/>
  <c r="T41"/>
  <c r="U41" s="1"/>
  <c r="A41"/>
  <c r="T40"/>
  <c r="U40" s="1"/>
  <c r="A40"/>
  <c r="T39"/>
  <c r="U39" s="1"/>
  <c r="A39"/>
  <c r="T38"/>
  <c r="U38" s="1"/>
  <c r="A38"/>
  <c r="T37"/>
  <c r="U37" s="1"/>
  <c r="A37"/>
  <c r="T36"/>
  <c r="A36"/>
  <c r="T35"/>
  <c r="A35"/>
  <c r="T34"/>
  <c r="A34"/>
  <c r="T33"/>
  <c r="A33"/>
  <c r="T32"/>
  <c r="A32"/>
  <c r="T31"/>
  <c r="A31"/>
  <c r="T30"/>
  <c r="A30"/>
  <c r="T29"/>
  <c r="Q29"/>
  <c r="S29" s="1"/>
  <c r="N10" i="81" s="1"/>
  <c r="P29" i="76"/>
  <c r="R29" s="1"/>
  <c r="M10" i="81" s="1"/>
  <c r="A29" i="76"/>
  <c r="T28"/>
  <c r="A28"/>
  <c r="T27"/>
  <c r="Q27"/>
  <c r="S27" s="1"/>
  <c r="N8" i="81" s="1"/>
  <c r="P27" i="76"/>
  <c r="R27" s="1"/>
  <c r="M8" i="81" s="1"/>
  <c r="A27" i="76"/>
  <c r="T26"/>
  <c r="Q26"/>
  <c r="S26" s="1"/>
  <c r="P26"/>
  <c r="R26" s="1"/>
  <c r="M7" i="81" s="1"/>
  <c r="A26" i="76"/>
  <c r="T25"/>
  <c r="Q25"/>
  <c r="S25" s="1"/>
  <c r="N6" i="81" s="1"/>
  <c r="P25" i="76"/>
  <c r="K6" i="81" s="1"/>
  <c r="A25" i="76"/>
  <c r="T24"/>
  <c r="Q24"/>
  <c r="S24" s="1"/>
  <c r="N5" i="81" s="1"/>
  <c r="P24" i="76"/>
  <c r="A24"/>
  <c r="T23"/>
  <c r="Q23"/>
  <c r="S23" s="1"/>
  <c r="P23"/>
  <c r="K4" i="81" s="1"/>
  <c r="A23" i="76"/>
  <c r="C19"/>
  <c r="T24" i="70"/>
  <c r="T25"/>
  <c r="T26"/>
  <c r="T27"/>
  <c r="T28"/>
  <c r="T29"/>
  <c r="T30"/>
  <c r="G11" i="81" s="1"/>
  <c r="T31" i="70"/>
  <c r="G12" i="81" s="1"/>
  <c r="T32" i="70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43"/>
  <c r="U43" s="1"/>
  <c r="T44"/>
  <c r="U44" s="1"/>
  <c r="T45"/>
  <c r="U45" s="1"/>
  <c r="T46"/>
  <c r="U46" s="1"/>
  <c r="T47"/>
  <c r="U47" s="1"/>
  <c r="T48"/>
  <c r="U48" s="1"/>
  <c r="T49"/>
  <c r="U49" s="1"/>
  <c r="T50"/>
  <c r="U50" s="1"/>
  <c r="T51"/>
  <c r="U51" s="1"/>
  <c r="T52"/>
  <c r="U52" s="1"/>
  <c r="T53"/>
  <c r="U53" s="1"/>
  <c r="T54"/>
  <c r="U54" s="1"/>
  <c r="T55"/>
  <c r="U55" s="1"/>
  <c r="T56"/>
  <c r="U56" s="1"/>
  <c r="T57"/>
  <c r="U57" s="1"/>
  <c r="T58"/>
  <c r="U58" s="1"/>
  <c r="T59"/>
  <c r="U59" s="1"/>
  <c r="T60"/>
  <c r="U60" s="1"/>
  <c r="T61"/>
  <c r="U61" s="1"/>
  <c r="T62"/>
  <c r="U62" s="1"/>
  <c r="T63"/>
  <c r="U63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79"/>
  <c r="U79" s="1"/>
  <c r="T80"/>
  <c r="U80" s="1"/>
  <c r="T81"/>
  <c r="U81" s="1"/>
  <c r="T82"/>
  <c r="U82" s="1"/>
  <c r="T83"/>
  <c r="U83" s="1"/>
  <c r="T23"/>
  <c r="P24"/>
  <c r="R24" s="1"/>
  <c r="E5" i="81" s="1"/>
  <c r="Q24" i="70"/>
  <c r="S24" s="1"/>
  <c r="F5" i="81" s="1"/>
  <c r="P25" i="70"/>
  <c r="R25" s="1"/>
  <c r="E6" i="81" s="1"/>
  <c r="Q25" i="70"/>
  <c r="S25" s="1"/>
  <c r="F6" i="81" s="1"/>
  <c r="P26" i="70"/>
  <c r="C7" i="81" s="1"/>
  <c r="Q26" i="70"/>
  <c r="S26" s="1"/>
  <c r="F7" i="81" s="1"/>
  <c r="P27" i="70"/>
  <c r="C8" i="81" s="1"/>
  <c r="Q27" i="70"/>
  <c r="S27" s="1"/>
  <c r="F8" i="81" s="1"/>
  <c r="P29" i="70"/>
  <c r="R29" s="1"/>
  <c r="E10" i="81" s="1"/>
  <c r="Q29" i="70"/>
  <c r="S29" s="1"/>
  <c r="F10" i="81" s="1"/>
  <c r="Q23" i="70"/>
  <c r="S23" s="1"/>
  <c r="F4" i="81" s="1"/>
  <c r="P23" i="70"/>
  <c r="R23" s="1"/>
  <c r="E4" i="81" s="1"/>
  <c r="C19" i="70"/>
  <c r="L5" i="81" l="1"/>
  <c r="K10"/>
  <c r="L7"/>
  <c r="L8"/>
  <c r="L10"/>
  <c r="L6"/>
  <c r="L4"/>
  <c r="R26" i="70"/>
  <c r="E7" i="81" s="1"/>
  <c r="D8"/>
  <c r="C4"/>
  <c r="C10"/>
  <c r="D6"/>
  <c r="D10"/>
  <c r="D7"/>
  <c r="C5"/>
  <c r="D4"/>
  <c r="R27" i="70"/>
  <c r="E8" i="81" s="1"/>
  <c r="C6"/>
  <c r="D5"/>
  <c r="T6"/>
  <c r="T5"/>
  <c r="S10"/>
  <c r="T4"/>
  <c r="S6"/>
  <c r="R31" i="77"/>
  <c r="U12" i="81" s="1"/>
  <c r="R27" i="77"/>
  <c r="U8" i="81" s="1"/>
  <c r="T12"/>
  <c r="T8"/>
  <c r="S7"/>
  <c r="R23" i="77"/>
  <c r="U4" i="81" s="1"/>
  <c r="R24" i="77"/>
  <c r="U5" i="81" s="1"/>
  <c r="T10"/>
  <c r="T7"/>
  <c r="U30" i="77"/>
  <c r="U33"/>
  <c r="U28"/>
  <c r="U34"/>
  <c r="U31"/>
  <c r="U32"/>
  <c r="T86"/>
  <c r="T85"/>
  <c r="U27" s="1"/>
  <c r="T86" i="76"/>
  <c r="T85"/>
  <c r="U32" s="1"/>
  <c r="T86" i="70"/>
  <c r="T85"/>
  <c r="U29" s="1"/>
  <c r="U30" l="1"/>
  <c r="U25" i="77"/>
  <c r="U35"/>
  <c r="U36" i="76"/>
  <c r="U35"/>
  <c r="U34"/>
  <c r="U33"/>
  <c r="U23"/>
  <c r="U30"/>
  <c r="U28"/>
  <c r="U28" i="70"/>
  <c r="U24" i="77"/>
  <c r="U26"/>
  <c r="U23"/>
  <c r="U29"/>
  <c r="U29" i="76"/>
  <c r="U24"/>
  <c r="U25"/>
  <c r="U31"/>
  <c r="U24" i="70"/>
  <c r="U25"/>
  <c r="U31"/>
  <c r="U26"/>
  <c r="U26" i="76"/>
  <c r="U27" i="70"/>
  <c r="U23"/>
  <c r="U27" i="76"/>
  <c r="C37" i="73"/>
  <c r="C36"/>
  <c r="C22" s="1"/>
  <c r="U85" i="77" l="1"/>
  <c r="P40" s="1"/>
  <c r="P30"/>
  <c r="P73"/>
  <c r="P32"/>
  <c r="Q40"/>
  <c r="T21" i="81" s="1"/>
  <c r="Q79" i="77"/>
  <c r="T60" i="81" s="1"/>
  <c r="Q55" i="77"/>
  <c r="T36" i="81" s="1"/>
  <c r="P33" i="77"/>
  <c r="P56"/>
  <c r="P35"/>
  <c r="P81"/>
  <c r="P57"/>
  <c r="Q32"/>
  <c r="P28"/>
  <c r="Q38"/>
  <c r="T19" i="81" s="1"/>
  <c r="P83" i="77"/>
  <c r="P39"/>
  <c r="P36"/>
  <c r="P68"/>
  <c r="Q28"/>
  <c r="P45"/>
  <c r="P77"/>
  <c r="Q35"/>
  <c r="T16" i="81" s="1"/>
  <c r="Q67" i="77"/>
  <c r="T48" i="81" s="1"/>
  <c r="Q37" i="77"/>
  <c r="T18" i="81" s="1"/>
  <c r="Q30" i="77"/>
  <c r="Q46"/>
  <c r="T27" i="81" s="1"/>
  <c r="P38" i="77"/>
  <c r="Q44"/>
  <c r="T25" i="81" s="1"/>
  <c r="Q33" i="77"/>
  <c r="T14" i="81" s="1"/>
  <c r="Q41" i="77"/>
  <c r="T22" i="81" s="1"/>
  <c r="Q73" i="77"/>
  <c r="T54" i="81" s="1"/>
  <c r="Q34" i="77"/>
  <c r="T15" i="81" s="1"/>
  <c r="Q50" i="77"/>
  <c r="T31" i="81" s="1"/>
  <c r="Q82" i="77"/>
  <c r="T63" i="81" s="1"/>
  <c r="P34" i="77"/>
  <c r="P42"/>
  <c r="P50"/>
  <c r="P74"/>
  <c r="U85" i="76"/>
  <c r="P37" s="1"/>
  <c r="P30"/>
  <c r="Q30"/>
  <c r="P28"/>
  <c r="Q28"/>
  <c r="Q44"/>
  <c r="L25" i="81" s="1"/>
  <c r="Q32" i="76"/>
  <c r="L13" i="81" s="1"/>
  <c r="U85" i="70"/>
  <c r="K11" i="81" l="1"/>
  <c r="R30" i="76"/>
  <c r="M11" i="81" s="1"/>
  <c r="S30" i="76"/>
  <c r="N11" i="81" s="1"/>
  <c r="L11"/>
  <c r="K9"/>
  <c r="R28" i="76"/>
  <c r="M9" i="81" s="1"/>
  <c r="S28" i="76"/>
  <c r="N9" i="81" s="1"/>
  <c r="L9"/>
  <c r="R37" i="76"/>
  <c r="M18" i="81" s="1"/>
  <c r="K18"/>
  <c r="S23"/>
  <c r="R42" i="77"/>
  <c r="U23" i="81" s="1"/>
  <c r="R45" i="77"/>
  <c r="U26" i="81" s="1"/>
  <c r="S26"/>
  <c r="S20"/>
  <c r="R39" i="77"/>
  <c r="U20" i="81" s="1"/>
  <c r="S32" i="77"/>
  <c r="V13" i="81" s="1"/>
  <c r="T13"/>
  <c r="R56" i="77"/>
  <c r="U37" i="81" s="1"/>
  <c r="S37"/>
  <c r="S31"/>
  <c r="R50" i="77"/>
  <c r="U31" i="81" s="1"/>
  <c r="R77" i="77"/>
  <c r="U58" i="81" s="1"/>
  <c r="S58"/>
  <c r="R30" i="77"/>
  <c r="U11" i="81" s="1"/>
  <c r="S11"/>
  <c r="R68" i="77"/>
  <c r="U49" i="81" s="1"/>
  <c r="S49"/>
  <c r="R81" i="77"/>
  <c r="U62" i="81" s="1"/>
  <c r="S62"/>
  <c r="R73" i="77"/>
  <c r="U54" i="81" s="1"/>
  <c r="S54"/>
  <c r="R40" i="77"/>
  <c r="U21" i="81" s="1"/>
  <c r="S21"/>
  <c r="S30" i="77"/>
  <c r="V11" i="81" s="1"/>
  <c r="T11"/>
  <c r="S17"/>
  <c r="R36" i="77"/>
  <c r="U17" i="81" s="1"/>
  <c r="S9"/>
  <c r="R28" i="77"/>
  <c r="U9" i="81" s="1"/>
  <c r="R35" i="77"/>
  <c r="U16" i="81" s="1"/>
  <c r="S16"/>
  <c r="S55"/>
  <c r="R74" i="77"/>
  <c r="U55" i="81" s="1"/>
  <c r="R34" i="77"/>
  <c r="U15" i="81" s="1"/>
  <c r="S15"/>
  <c r="R38" i="77"/>
  <c r="U19" i="81" s="1"/>
  <c r="S19"/>
  <c r="S28" i="77"/>
  <c r="V9" i="81" s="1"/>
  <c r="T9"/>
  <c r="S64"/>
  <c r="R83" i="77"/>
  <c r="U64" i="81" s="1"/>
  <c r="R57" i="77"/>
  <c r="U38" i="81" s="1"/>
  <c r="S38"/>
  <c r="R33" i="77"/>
  <c r="U14" i="81" s="1"/>
  <c r="S14"/>
  <c r="R32" i="77"/>
  <c r="U13" i="81" s="1"/>
  <c r="S13"/>
  <c r="Q58" i="77"/>
  <c r="T39" i="81" s="1"/>
  <c r="Q49" i="77"/>
  <c r="T30" i="81" s="1"/>
  <c r="P54" i="77"/>
  <c r="Q53"/>
  <c r="T34" i="81" s="1"/>
  <c r="Q43" i="77"/>
  <c r="T24" i="81" s="1"/>
  <c r="P53" i="77"/>
  <c r="P44"/>
  <c r="P46"/>
  <c r="Q45"/>
  <c r="T26" i="81" s="1"/>
  <c r="P72" i="77"/>
  <c r="P71"/>
  <c r="Q39"/>
  <c r="T20" i="81" s="1"/>
  <c r="P82" i="77"/>
  <c r="Q72"/>
  <c r="T53" i="81" s="1"/>
  <c r="Q66" i="77"/>
  <c r="T47" i="81" s="1"/>
  <c r="Q57" i="77"/>
  <c r="T38" i="81" s="1"/>
  <c r="P79" i="77"/>
  <c r="P70"/>
  <c r="Q78"/>
  <c r="T59" i="81" s="1"/>
  <c r="Q69" i="77"/>
  <c r="T50" i="81" s="1"/>
  <c r="Q83" i="77"/>
  <c r="T64" i="81" s="1"/>
  <c r="Q51" i="77"/>
  <c r="T32" i="81" s="1"/>
  <c r="P67" i="77"/>
  <c r="P61"/>
  <c r="P52"/>
  <c r="Q56"/>
  <c r="T37" i="81" s="1"/>
  <c r="P62" i="77"/>
  <c r="Q70"/>
  <c r="T51" i="81" s="1"/>
  <c r="Q61" i="77"/>
  <c r="T42" i="81" s="1"/>
  <c r="P43" i="77"/>
  <c r="P65"/>
  <c r="P80"/>
  <c r="P49"/>
  <c r="P64"/>
  <c r="Q63"/>
  <c r="T44" i="81" s="1"/>
  <c r="Q64" i="77"/>
  <c r="T45" i="81" s="1"/>
  <c r="Q81" i="77"/>
  <c r="T62" i="81" s="1"/>
  <c r="P55" i="77"/>
  <c r="Q62"/>
  <c r="T43" i="81" s="1"/>
  <c r="Q75" i="77"/>
  <c r="T56" i="81" s="1"/>
  <c r="Q52" i="77"/>
  <c r="T33" i="81" s="1"/>
  <c r="P76" i="77"/>
  <c r="P47"/>
  <c r="Q54"/>
  <c r="T35" i="81" s="1"/>
  <c r="P48" i="77"/>
  <c r="P75"/>
  <c r="Q60"/>
  <c r="T41" i="81" s="1"/>
  <c r="P41" i="77"/>
  <c r="P58"/>
  <c r="P66"/>
  <c r="Q74"/>
  <c r="T55" i="81" s="1"/>
  <c r="Q42" i="77"/>
  <c r="T23" i="81" s="1"/>
  <c r="Q65" i="77"/>
  <c r="T46" i="81" s="1"/>
  <c r="Q36" i="77"/>
  <c r="T17" i="81" s="1"/>
  <c r="Q68" i="77"/>
  <c r="T49" i="81" s="1"/>
  <c r="P63" i="77"/>
  <c r="Q59"/>
  <c r="T40" i="81" s="1"/>
  <c r="Q76" i="77"/>
  <c r="T57" i="81" s="1"/>
  <c r="P69" i="77"/>
  <c r="P37"/>
  <c r="P60"/>
  <c r="Q80"/>
  <c r="T61" i="81" s="1"/>
  <c r="P78" i="77"/>
  <c r="P59"/>
  <c r="Q77"/>
  <c r="T58" i="81" s="1"/>
  <c r="Q48" i="77"/>
  <c r="T29" i="81" s="1"/>
  <c r="Q47" i="77"/>
  <c r="T28" i="81" s="1"/>
  <c r="Q71" i="77"/>
  <c r="T52" i="81" s="1"/>
  <c r="P51" i="77"/>
  <c r="P73" i="76"/>
  <c r="P63"/>
  <c r="P62"/>
  <c r="Q54"/>
  <c r="L35" i="81" s="1"/>
  <c r="P40" i="76"/>
  <c r="Q63"/>
  <c r="L44" i="81" s="1"/>
  <c r="P31" i="76"/>
  <c r="Q31"/>
  <c r="P61"/>
  <c r="P41"/>
  <c r="P59"/>
  <c r="Q55"/>
  <c r="L36" i="81" s="1"/>
  <c r="P45" i="76"/>
  <c r="Q50"/>
  <c r="L31" i="81" s="1"/>
  <c r="P68" i="76"/>
  <c r="P74"/>
  <c r="P38"/>
  <c r="Q74"/>
  <c r="L55" i="81" s="1"/>
  <c r="Q81" i="76"/>
  <c r="L62" i="81" s="1"/>
  <c r="S32" i="76"/>
  <c r="N13" i="81" s="1"/>
  <c r="Q51" i="76"/>
  <c r="L32" i="81" s="1"/>
  <c r="P32" i="76"/>
  <c r="Q75"/>
  <c r="L56" i="81" s="1"/>
  <c r="P56" i="76"/>
  <c r="Q45"/>
  <c r="L26" i="81" s="1"/>
  <c r="P36" i="76"/>
  <c r="P42"/>
  <c r="Q69"/>
  <c r="L50" i="81" s="1"/>
  <c r="Q49" i="76"/>
  <c r="L30" i="81" s="1"/>
  <c r="Q68" i="76"/>
  <c r="L49" i="81" s="1"/>
  <c r="P67" i="76"/>
  <c r="Q36"/>
  <c r="L17" i="81" s="1"/>
  <c r="P65" i="76"/>
  <c r="Q60"/>
  <c r="L41" i="81" s="1"/>
  <c r="Q53" i="76"/>
  <c r="L34" i="81" s="1"/>
  <c r="Q52" i="76"/>
  <c r="L33" i="81" s="1"/>
  <c r="Q46" i="76"/>
  <c r="L27" i="81" s="1"/>
  <c r="Q78" i="76"/>
  <c r="L59" i="81" s="1"/>
  <c r="Q47" i="76"/>
  <c r="L28" i="81" s="1"/>
  <c r="Q79" i="76"/>
  <c r="L60" i="81" s="1"/>
  <c r="P46" i="76"/>
  <c r="Q34"/>
  <c r="L15" i="81" s="1"/>
  <c r="Q80" i="76"/>
  <c r="L61" i="81" s="1"/>
  <c r="P33" i="76"/>
  <c r="P66"/>
  <c r="P39"/>
  <c r="Q59"/>
  <c r="L40" i="81" s="1"/>
  <c r="Q73" i="76"/>
  <c r="L54" i="81" s="1"/>
  <c r="P83" i="76"/>
  <c r="P47"/>
  <c r="Q82"/>
  <c r="L63" i="81" s="1"/>
  <c r="Q64" i="76"/>
  <c r="L45" i="81" s="1"/>
  <c r="Q48" i="76"/>
  <c r="L29" i="81" s="1"/>
  <c r="Q72" i="76"/>
  <c r="L53" i="81" s="1"/>
  <c r="P58" i="76"/>
  <c r="Q40"/>
  <c r="L21" i="81" s="1"/>
  <c r="P64" i="76"/>
  <c r="P69"/>
  <c r="P70"/>
  <c r="Q37"/>
  <c r="L18" i="81" s="1"/>
  <c r="Q42" i="76"/>
  <c r="L23" i="81" s="1"/>
  <c r="Q43" i="76"/>
  <c r="L24" i="81" s="1"/>
  <c r="P43" i="76"/>
  <c r="Q33"/>
  <c r="L14" i="81" s="1"/>
  <c r="Q65" i="76"/>
  <c r="L46" i="81" s="1"/>
  <c r="Q38" i="76"/>
  <c r="L19" i="81" s="1"/>
  <c r="Q70" i="76"/>
  <c r="L51" i="81" s="1"/>
  <c r="Q39" i="76"/>
  <c r="L20" i="81" s="1"/>
  <c r="Q71" i="76"/>
  <c r="L52" i="81" s="1"/>
  <c r="Q35" i="76"/>
  <c r="L16" i="81" s="1"/>
  <c r="P60" i="76"/>
  <c r="P34"/>
  <c r="P80"/>
  <c r="Q58"/>
  <c r="L39" i="81" s="1"/>
  <c r="Q41" i="76"/>
  <c r="L22" i="81" s="1"/>
  <c r="P71" i="76"/>
  <c r="Q76"/>
  <c r="L57" i="81" s="1"/>
  <c r="Q77" i="76"/>
  <c r="L58" i="81" s="1"/>
  <c r="Q83" i="76"/>
  <c r="L64" i="81" s="1"/>
  <c r="P52" i="76"/>
  <c r="P57"/>
  <c r="P51"/>
  <c r="P72"/>
  <c r="P77"/>
  <c r="P78"/>
  <c r="Q61"/>
  <c r="L42" i="81" s="1"/>
  <c r="Q66" i="76"/>
  <c r="L47" i="81" s="1"/>
  <c r="Q67" i="76"/>
  <c r="L48" i="81" s="1"/>
  <c r="P55" i="76"/>
  <c r="P44"/>
  <c r="P76"/>
  <c r="P49"/>
  <c r="P81"/>
  <c r="P50"/>
  <c r="P82"/>
  <c r="P48"/>
  <c r="P53"/>
  <c r="P54"/>
  <c r="Q56"/>
  <c r="L37" i="81" s="1"/>
  <c r="P75" i="76"/>
  <c r="P35"/>
  <c r="P79"/>
  <c r="Q57"/>
  <c r="L38" i="81" s="1"/>
  <c r="Q62" i="76"/>
  <c r="L43" i="81" s="1"/>
  <c r="Q31" i="70"/>
  <c r="D12" i="81" s="1"/>
  <c r="P31" i="70"/>
  <c r="S33" i="77"/>
  <c r="S33" i="76"/>
  <c r="N14" i="81" s="1"/>
  <c r="Q32" i="70"/>
  <c r="D13" i="81" s="1"/>
  <c r="Q40" i="70"/>
  <c r="D21" i="81" s="1"/>
  <c r="Q48" i="70"/>
  <c r="D29" i="81" s="1"/>
  <c r="Q56" i="70"/>
  <c r="D37" i="81" s="1"/>
  <c r="Q64" i="70"/>
  <c r="D45" i="81" s="1"/>
  <c r="Q72" i="70"/>
  <c r="D53" i="81" s="1"/>
  <c r="Q80" i="70"/>
  <c r="D61" i="81" s="1"/>
  <c r="Q37" i="70"/>
  <c r="D18" i="81" s="1"/>
  <c r="Q53" i="70"/>
  <c r="D34" i="81" s="1"/>
  <c r="Q75" i="70"/>
  <c r="D56" i="81" s="1"/>
  <c r="P39" i="70"/>
  <c r="P55"/>
  <c r="P73"/>
  <c r="P30"/>
  <c r="P38"/>
  <c r="P46"/>
  <c r="P54"/>
  <c r="P62"/>
  <c r="P70"/>
  <c r="P78"/>
  <c r="Q39"/>
  <c r="D20" i="81" s="1"/>
  <c r="Q55" i="70"/>
  <c r="D36" i="81" s="1"/>
  <c r="Q63" i="70"/>
  <c r="D44" i="81" s="1"/>
  <c r="Q81" i="70"/>
  <c r="D62" i="81" s="1"/>
  <c r="P41" i="70"/>
  <c r="P57"/>
  <c r="P71"/>
  <c r="Q51"/>
  <c r="D32" i="81" s="1"/>
  <c r="Q77" i="70"/>
  <c r="D58" i="81" s="1"/>
  <c r="P53" i="70"/>
  <c r="P83"/>
  <c r="Q36"/>
  <c r="D17" i="81" s="1"/>
  <c r="Q52" i="70"/>
  <c r="D33" i="81" s="1"/>
  <c r="Q68" i="70"/>
  <c r="D49" i="81" s="1"/>
  <c r="Q67" i="70"/>
  <c r="D48" i="81" s="1"/>
  <c r="P47" i="70"/>
  <c r="P81"/>
  <c r="P42"/>
  <c r="P58"/>
  <c r="P74"/>
  <c r="Q47"/>
  <c r="D28" i="81" s="1"/>
  <c r="Q73" i="70"/>
  <c r="D54" i="81" s="1"/>
  <c r="P49" i="70"/>
  <c r="P79"/>
  <c r="Q34"/>
  <c r="D15" i="81" s="1"/>
  <c r="Q50" i="70"/>
  <c r="D31" i="81" s="1"/>
  <c r="Q66" i="70"/>
  <c r="D47" i="81" s="1"/>
  <c r="Q82" i="70"/>
  <c r="D63" i="81" s="1"/>
  <c r="Q65" i="70"/>
  <c r="D46" i="81" s="1"/>
  <c r="P43" i="70"/>
  <c r="P77"/>
  <c r="P40"/>
  <c r="P56"/>
  <c r="P72"/>
  <c r="Q43"/>
  <c r="D24" i="81" s="1"/>
  <c r="Q69" i="70"/>
  <c r="D50" i="81" s="1"/>
  <c r="P61" i="70"/>
  <c r="Q30"/>
  <c r="Q38"/>
  <c r="D19" i="81" s="1"/>
  <c r="Q46" i="70"/>
  <c r="D27" i="81" s="1"/>
  <c r="Q54" i="70"/>
  <c r="D35" i="81" s="1"/>
  <c r="Q62" i="70"/>
  <c r="D43" i="81" s="1"/>
  <c r="Q70" i="70"/>
  <c r="D51" i="81" s="1"/>
  <c r="Q78" i="70"/>
  <c r="D59" i="81" s="1"/>
  <c r="Q35" i="70"/>
  <c r="D16" i="81" s="1"/>
  <c r="Q49" i="70"/>
  <c r="D30" i="81" s="1"/>
  <c r="Q71" i="70"/>
  <c r="D52" i="81" s="1"/>
  <c r="P35" i="70"/>
  <c r="P51"/>
  <c r="P69"/>
  <c r="P28"/>
  <c r="P36"/>
  <c r="P44"/>
  <c r="P52"/>
  <c r="P60"/>
  <c r="P68"/>
  <c r="P76"/>
  <c r="Q33"/>
  <c r="D14" i="81" s="1"/>
  <c r="Q61" i="70"/>
  <c r="D42" i="81" s="1"/>
  <c r="P37" i="70"/>
  <c r="P67"/>
  <c r="Q28"/>
  <c r="Q44"/>
  <c r="D25" i="81" s="1"/>
  <c r="Q60" i="70"/>
  <c r="D41" i="81" s="1"/>
  <c r="Q76" i="70"/>
  <c r="D57" i="81" s="1"/>
  <c r="Q45" i="70"/>
  <c r="D26" i="81" s="1"/>
  <c r="Q83" i="70"/>
  <c r="D64" i="81" s="1"/>
  <c r="P63" i="70"/>
  <c r="P34"/>
  <c r="P50"/>
  <c r="P66"/>
  <c r="P82"/>
  <c r="Q59"/>
  <c r="D40" i="81" s="1"/>
  <c r="P33" i="70"/>
  <c r="P65"/>
  <c r="Q42"/>
  <c r="D23" i="81" s="1"/>
  <c r="Q58" i="70"/>
  <c r="D39" i="81" s="1"/>
  <c r="Q74" i="70"/>
  <c r="D55" i="81" s="1"/>
  <c r="Q41" i="70"/>
  <c r="D22" i="81" s="1"/>
  <c r="Q79" i="70"/>
  <c r="D60" i="81" s="1"/>
  <c r="P59" i="70"/>
  <c r="P32"/>
  <c r="P48"/>
  <c r="P64"/>
  <c r="P80"/>
  <c r="Q57"/>
  <c r="D38" i="81" s="1"/>
  <c r="P45" i="70"/>
  <c r="P75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R54" i="76" l="1"/>
  <c r="M35" i="81" s="1"/>
  <c r="K35"/>
  <c r="K25"/>
  <c r="R44" i="76"/>
  <c r="M25" i="81" s="1"/>
  <c r="R51" i="76"/>
  <c r="M32" i="81" s="1"/>
  <c r="K32"/>
  <c r="R39" i="76"/>
  <c r="M20" i="81" s="1"/>
  <c r="K20"/>
  <c r="K17"/>
  <c r="R36" i="76"/>
  <c r="M17" i="81" s="1"/>
  <c r="R32" i="76"/>
  <c r="M13" i="81" s="1"/>
  <c r="K13"/>
  <c r="R82" i="76"/>
  <c r="M63" i="81" s="1"/>
  <c r="K63"/>
  <c r="R70" i="76"/>
  <c r="M51" i="81" s="1"/>
  <c r="K51"/>
  <c r="K23"/>
  <c r="R42" i="76"/>
  <c r="M23" i="81" s="1"/>
  <c r="K49"/>
  <c r="R68" i="76"/>
  <c r="M49" i="81" s="1"/>
  <c r="R59" i="76"/>
  <c r="M40" i="81" s="1"/>
  <c r="K40"/>
  <c r="R31" i="76"/>
  <c r="M12" i="81" s="1"/>
  <c r="K12"/>
  <c r="R62" i="76"/>
  <c r="M43" i="81" s="1"/>
  <c r="K43"/>
  <c r="R75" i="76"/>
  <c r="M56" i="81" s="1"/>
  <c r="K56"/>
  <c r="R48" i="76"/>
  <c r="M29" i="81" s="1"/>
  <c r="K29"/>
  <c r="R49" i="76"/>
  <c r="M30" i="81" s="1"/>
  <c r="K30"/>
  <c r="R77" i="76"/>
  <c r="M58" i="81" s="1"/>
  <c r="K58"/>
  <c r="K33"/>
  <c r="R52" i="76"/>
  <c r="M33" i="81" s="1"/>
  <c r="R71" i="76"/>
  <c r="M52" i="81" s="1"/>
  <c r="K52"/>
  <c r="R34" i="76"/>
  <c r="M15" i="81" s="1"/>
  <c r="K15"/>
  <c r="R33" i="76"/>
  <c r="M14" i="81" s="1"/>
  <c r="K14"/>
  <c r="K37"/>
  <c r="R56" i="76"/>
  <c r="M37" i="81" s="1"/>
  <c r="K55"/>
  <c r="R74" i="76"/>
  <c r="M55" i="81" s="1"/>
  <c r="S31" i="76"/>
  <c r="N12" i="81" s="1"/>
  <c r="L12"/>
  <c r="R79" i="76"/>
  <c r="M60" i="81" s="1"/>
  <c r="K60"/>
  <c r="R50" i="76"/>
  <c r="M31" i="81" s="1"/>
  <c r="K31"/>
  <c r="R69" i="76"/>
  <c r="M50" i="81" s="1"/>
  <c r="K50"/>
  <c r="R47" i="76"/>
  <c r="M28" i="81" s="1"/>
  <c r="K28"/>
  <c r="R41" i="76"/>
  <c r="M22" i="81" s="1"/>
  <c r="K22"/>
  <c r="R63" i="76"/>
  <c r="M44" i="81" s="1"/>
  <c r="K44"/>
  <c r="K57"/>
  <c r="R76" i="76"/>
  <c r="M57" i="81" s="1"/>
  <c r="R72" i="76"/>
  <c r="M53" i="81" s="1"/>
  <c r="K53"/>
  <c r="K41"/>
  <c r="R60" i="76"/>
  <c r="M41" i="81" s="1"/>
  <c r="R43" i="76"/>
  <c r="M24" i="81" s="1"/>
  <c r="K24"/>
  <c r="K39"/>
  <c r="R58" i="76"/>
  <c r="M39" i="81" s="1"/>
  <c r="R67" i="76"/>
  <c r="M48" i="81" s="1"/>
  <c r="K48"/>
  <c r="R35" i="76"/>
  <c r="M16" i="81" s="1"/>
  <c r="K16"/>
  <c r="K34"/>
  <c r="R53" i="76"/>
  <c r="M34" i="81" s="1"/>
  <c r="K62"/>
  <c r="R81" i="76"/>
  <c r="M62" i="81" s="1"/>
  <c r="R55" i="76"/>
  <c r="M36" i="81" s="1"/>
  <c r="K36"/>
  <c r="R78" i="76"/>
  <c r="M59" i="81" s="1"/>
  <c r="K59"/>
  <c r="R57" i="76"/>
  <c r="M38" i="81" s="1"/>
  <c r="K38"/>
  <c r="R80" i="76"/>
  <c r="M61" i="81" s="1"/>
  <c r="K61"/>
  <c r="R64" i="76"/>
  <c r="M45" i="81" s="1"/>
  <c r="K45"/>
  <c r="R83" i="76"/>
  <c r="M64" i="81" s="1"/>
  <c r="K64"/>
  <c r="R66" i="76"/>
  <c r="M47" i="81" s="1"/>
  <c r="K47"/>
  <c r="R46" i="76"/>
  <c r="M27" i="81" s="1"/>
  <c r="K27"/>
  <c r="K46"/>
  <c r="R65" i="76"/>
  <c r="M46" i="81" s="1"/>
  <c r="R38" i="76"/>
  <c r="M19" i="81" s="1"/>
  <c r="K19"/>
  <c r="R45" i="76"/>
  <c r="M26" i="81" s="1"/>
  <c r="K26"/>
  <c r="R61" i="76"/>
  <c r="M42" i="81" s="1"/>
  <c r="K42"/>
  <c r="R40" i="76"/>
  <c r="M21" i="81" s="1"/>
  <c r="K21"/>
  <c r="K54"/>
  <c r="R73" i="76"/>
  <c r="M54" i="81" s="1"/>
  <c r="R59" i="70"/>
  <c r="E40" i="81" s="1"/>
  <c r="C40"/>
  <c r="C57"/>
  <c r="R76" i="70"/>
  <c r="E57" i="81" s="1"/>
  <c r="C32"/>
  <c r="R51" i="70"/>
  <c r="E32" i="81" s="1"/>
  <c r="C37"/>
  <c r="R56" i="70"/>
  <c r="E37" i="81" s="1"/>
  <c r="R81" i="70"/>
  <c r="E62" i="81" s="1"/>
  <c r="C62"/>
  <c r="R73" i="70"/>
  <c r="E54" i="81" s="1"/>
  <c r="C54"/>
  <c r="C31"/>
  <c r="R50" i="70"/>
  <c r="E31" i="81" s="1"/>
  <c r="R69" i="70"/>
  <c r="E50" i="81" s="1"/>
  <c r="C50"/>
  <c r="S30" i="70"/>
  <c r="F11" i="81" s="1"/>
  <c r="D11"/>
  <c r="C24"/>
  <c r="R43" i="70"/>
  <c r="E24" i="81" s="1"/>
  <c r="R57" i="70"/>
  <c r="E38" i="81" s="1"/>
  <c r="C38"/>
  <c r="R62" i="70"/>
  <c r="E43" i="81" s="1"/>
  <c r="C43"/>
  <c r="C11"/>
  <c r="R30" i="70"/>
  <c r="E11" i="81" s="1"/>
  <c r="R75" i="70"/>
  <c r="E56" i="81" s="1"/>
  <c r="C56"/>
  <c r="R64" i="70"/>
  <c r="E45" i="81" s="1"/>
  <c r="C45"/>
  <c r="C63"/>
  <c r="R82" i="70"/>
  <c r="E63" i="81" s="1"/>
  <c r="C44"/>
  <c r="R63" i="70"/>
  <c r="E44" i="81" s="1"/>
  <c r="R37" i="70"/>
  <c r="E18" i="81" s="1"/>
  <c r="C18"/>
  <c r="R68" i="70"/>
  <c r="E49" i="81" s="1"/>
  <c r="C49"/>
  <c r="R36" i="70"/>
  <c r="E17" i="81" s="1"/>
  <c r="C17"/>
  <c r="C16"/>
  <c r="R35" i="70"/>
  <c r="E16" i="81" s="1"/>
  <c r="R40" i="70"/>
  <c r="E21" i="81" s="1"/>
  <c r="C21"/>
  <c r="C60"/>
  <c r="R79" i="70"/>
  <c r="E60" i="81" s="1"/>
  <c r="C55"/>
  <c r="R74" i="70"/>
  <c r="E55" i="81" s="1"/>
  <c r="R47" i="70"/>
  <c r="E28" i="81" s="1"/>
  <c r="C28"/>
  <c r="C59"/>
  <c r="R78" i="70"/>
  <c r="E59" i="81" s="1"/>
  <c r="C27"/>
  <c r="R46" i="70"/>
  <c r="E27" i="81" s="1"/>
  <c r="R55" i="70"/>
  <c r="E36" i="81" s="1"/>
  <c r="C36"/>
  <c r="R80" i="70"/>
  <c r="E61" i="81" s="1"/>
  <c r="C61"/>
  <c r="R34" i="70"/>
  <c r="E15" i="81" s="1"/>
  <c r="C15"/>
  <c r="R67" i="70"/>
  <c r="E48" i="81" s="1"/>
  <c r="C48"/>
  <c r="R44" i="70"/>
  <c r="E25" i="81" s="1"/>
  <c r="C25"/>
  <c r="R61" i="70"/>
  <c r="E42" i="81" s="1"/>
  <c r="C42"/>
  <c r="R41" i="70"/>
  <c r="E22" i="81" s="1"/>
  <c r="C22"/>
  <c r="C35"/>
  <c r="R54" i="70"/>
  <c r="E35" i="81" s="1"/>
  <c r="R32" i="70"/>
  <c r="E13" i="81" s="1"/>
  <c r="C13"/>
  <c r="R33" i="70"/>
  <c r="E14" i="81" s="1"/>
  <c r="C14"/>
  <c r="S28" i="70"/>
  <c r="F9" i="81" s="1"/>
  <c r="D9"/>
  <c r="R52" i="70"/>
  <c r="E33" i="81" s="1"/>
  <c r="C33"/>
  <c r="R72" i="70"/>
  <c r="E53" i="81" s="1"/>
  <c r="C53"/>
  <c r="C23"/>
  <c r="R42" i="70"/>
  <c r="E23" i="81" s="1"/>
  <c r="R53" i="70"/>
  <c r="E34" i="81" s="1"/>
  <c r="C34"/>
  <c r="R31" i="70"/>
  <c r="E12" i="81" s="1"/>
  <c r="C12"/>
  <c r="R45" i="70"/>
  <c r="E26" i="81" s="1"/>
  <c r="C26"/>
  <c r="C29"/>
  <c r="R48" i="70"/>
  <c r="E29" i="81" s="1"/>
  <c r="R65" i="70"/>
  <c r="E46" i="81" s="1"/>
  <c r="C46"/>
  <c r="C47"/>
  <c r="R66" i="70"/>
  <c r="E47" i="81" s="1"/>
  <c r="R60" i="70"/>
  <c r="E41" i="81" s="1"/>
  <c r="C41"/>
  <c r="R28" i="70"/>
  <c r="E9" i="81" s="1"/>
  <c r="C9"/>
  <c r="R77" i="70"/>
  <c r="E58" i="81" s="1"/>
  <c r="C58"/>
  <c r="R49" i="70"/>
  <c r="E30" i="81" s="1"/>
  <c r="C30"/>
  <c r="C39"/>
  <c r="R58" i="70"/>
  <c r="E39" i="81" s="1"/>
  <c r="R83" i="70"/>
  <c r="E64" i="81" s="1"/>
  <c r="C64"/>
  <c r="C52"/>
  <c r="R71" i="70"/>
  <c r="E52" i="81" s="1"/>
  <c r="R70" i="70"/>
  <c r="E51" i="81" s="1"/>
  <c r="C51"/>
  <c r="C19"/>
  <c r="R38" i="70"/>
  <c r="E19" i="81" s="1"/>
  <c r="R39" i="70"/>
  <c r="E20" i="81" s="1"/>
  <c r="C20"/>
  <c r="R58" i="77"/>
  <c r="U39" i="81" s="1"/>
  <c r="S39"/>
  <c r="R49" i="77"/>
  <c r="U30" i="81" s="1"/>
  <c r="S30"/>
  <c r="S33"/>
  <c r="R52" i="77"/>
  <c r="U33" i="81" s="1"/>
  <c r="S60"/>
  <c r="R79" i="77"/>
  <c r="U60" i="81" s="1"/>
  <c r="S56"/>
  <c r="R75" i="77"/>
  <c r="U56" i="81" s="1"/>
  <c r="R55" i="77"/>
  <c r="U36" i="81" s="1"/>
  <c r="S36"/>
  <c r="S24"/>
  <c r="R43" i="77"/>
  <c r="U24" i="81" s="1"/>
  <c r="R53" i="77"/>
  <c r="U34" i="81" s="1"/>
  <c r="S34"/>
  <c r="S59"/>
  <c r="R78" i="77"/>
  <c r="U59" i="81" s="1"/>
  <c r="R69" i="77"/>
  <c r="U50" i="81" s="1"/>
  <c r="S50"/>
  <c r="R47" i="77"/>
  <c r="U28" i="81" s="1"/>
  <c r="S28"/>
  <c r="R65" i="77"/>
  <c r="U46" i="81" s="1"/>
  <c r="S46"/>
  <c r="R62" i="77"/>
  <c r="U43" i="81" s="1"/>
  <c r="S43"/>
  <c r="S48"/>
  <c r="R67" i="77"/>
  <c r="U48" i="81" s="1"/>
  <c r="S52"/>
  <c r="R71" i="77"/>
  <c r="U52" i="81" s="1"/>
  <c r="R44" i="77"/>
  <c r="U25" i="81" s="1"/>
  <c r="S25"/>
  <c r="R54" i="77"/>
  <c r="U35" i="81" s="1"/>
  <c r="S35"/>
  <c r="S32"/>
  <c r="R51" i="77"/>
  <c r="U32" i="81" s="1"/>
  <c r="R60" i="77"/>
  <c r="U41" i="81" s="1"/>
  <c r="S41"/>
  <c r="R48" i="77"/>
  <c r="U29" i="81" s="1"/>
  <c r="S29"/>
  <c r="S63"/>
  <c r="R82" i="77"/>
  <c r="U63" i="81" s="1"/>
  <c r="S47"/>
  <c r="R66" i="77"/>
  <c r="U47" i="81" s="1"/>
  <c r="R76" i="77"/>
  <c r="U57" i="81" s="1"/>
  <c r="S57"/>
  <c r="R64" i="77"/>
  <c r="U45" i="81" s="1"/>
  <c r="S45"/>
  <c r="R70" i="77"/>
  <c r="U51" i="81" s="1"/>
  <c r="S51"/>
  <c r="R72" i="77"/>
  <c r="U53" i="81" s="1"/>
  <c r="S53"/>
  <c r="S34" i="77"/>
  <c r="V14" i="81"/>
  <c r="S40"/>
  <c r="R59" i="77"/>
  <c r="U40" i="81" s="1"/>
  <c r="R37" i="77"/>
  <c r="U18" i="81" s="1"/>
  <c r="S18"/>
  <c r="S44"/>
  <c r="R63" i="77"/>
  <c r="U44" i="81" s="1"/>
  <c r="R41" i="77"/>
  <c r="U22" i="81" s="1"/>
  <c r="S22"/>
  <c r="S61"/>
  <c r="R80" i="77"/>
  <c r="U61" i="81" s="1"/>
  <c r="R61" i="77"/>
  <c r="U42" i="81" s="1"/>
  <c r="S42"/>
  <c r="S27"/>
  <c r="R46" i="77"/>
  <c r="U27" i="81" s="1"/>
  <c r="S34" i="76"/>
  <c r="O76" i="1"/>
  <c r="N76"/>
  <c r="S35" i="76" l="1"/>
  <c r="N15" i="81"/>
  <c r="S31" i="70"/>
  <c r="S32" s="1"/>
  <c r="S35" i="77"/>
  <c r="V15" i="81"/>
  <c r="V42" i="1"/>
  <c r="H10" s="1"/>
  <c r="S36" i="76" l="1"/>
  <c r="N16" i="81"/>
  <c r="F12"/>
  <c r="S33" i="70"/>
  <c r="F13" i="81"/>
  <c r="V16"/>
  <c r="S36" i="77"/>
  <c r="L76" i="1"/>
  <c r="S37" i="76" l="1"/>
  <c r="N17" i="81"/>
  <c r="S34" i="70"/>
  <c r="F14" i="81"/>
  <c r="S37" i="77"/>
  <c r="V17" i="81"/>
  <c r="S38" i="76" l="1"/>
  <c r="N18" i="81"/>
  <c r="S35" i="70"/>
  <c r="F15" i="81"/>
  <c r="S38" i="77"/>
  <c r="V18" i="81"/>
  <c r="S39" i="76" l="1"/>
  <c r="N19" i="81"/>
  <c r="S36" i="70"/>
  <c r="F16" i="81"/>
  <c r="S39" i="77"/>
  <c r="V19" i="81"/>
  <c r="S40" i="76" l="1"/>
  <c r="N20" i="81"/>
  <c r="S37" i="70"/>
  <c r="F17" i="81"/>
  <c r="S40" i="77"/>
  <c r="V20" i="81"/>
  <c r="S41" i="76" l="1"/>
  <c r="N21" i="81"/>
  <c r="S38" i="70"/>
  <c r="F18" i="81"/>
  <c r="S41" i="77"/>
  <c r="V21" i="81"/>
  <c r="S42" i="76" l="1"/>
  <c r="N22" i="81"/>
  <c r="S39" i="70"/>
  <c r="F19" i="81"/>
  <c r="S42" i="77"/>
  <c r="V22" i="81"/>
  <c r="S43" i="76" l="1"/>
  <c r="N23" i="81"/>
  <c r="S40" i="70"/>
  <c r="F20" i="81"/>
  <c r="S43" i="77"/>
  <c r="V23" i="81"/>
  <c r="S44" i="76" l="1"/>
  <c r="N24" i="81"/>
  <c r="S41" i="70"/>
  <c r="F21" i="81"/>
  <c r="S44" i="77"/>
  <c r="V24" i="81"/>
  <c r="S45" i="76" l="1"/>
  <c r="N25" i="81"/>
  <c r="S42" i="70"/>
  <c r="F22" i="81"/>
  <c r="S45" i="77"/>
  <c r="V25" i="81"/>
  <c r="S46" i="76" l="1"/>
  <c r="N26" i="81"/>
  <c r="S43" i="70"/>
  <c r="F23" i="81"/>
  <c r="S46" i="77"/>
  <c r="V26" i="81"/>
  <c r="S47" i="76" l="1"/>
  <c r="N27" i="81"/>
  <c r="S44" i="70"/>
  <c r="F24" i="81"/>
  <c r="S47" i="77"/>
  <c r="V27" i="81"/>
  <c r="S48" i="76" l="1"/>
  <c r="N28" i="81"/>
  <c r="S45" i="70"/>
  <c r="F25" i="81"/>
  <c r="S48" i="77"/>
  <c r="V28" i="81"/>
  <c r="S49" i="76" l="1"/>
  <c r="N29" i="81"/>
  <c r="S46" i="70"/>
  <c r="F26" i="81"/>
  <c r="S49" i="77"/>
  <c r="V29" i="81"/>
  <c r="S50" i="76" l="1"/>
  <c r="N30" i="81"/>
  <c r="S47" i="70"/>
  <c r="F27" i="81"/>
  <c r="S50" i="77"/>
  <c r="V30" i="81"/>
  <c r="S51" i="76" l="1"/>
  <c r="N31" i="81"/>
  <c r="S48" i="70"/>
  <c r="F28" i="81"/>
  <c r="S51" i="77"/>
  <c r="V31" i="81"/>
  <c r="S52" i="76" l="1"/>
  <c r="N32" i="81"/>
  <c r="S49" i="70"/>
  <c r="F29" i="81"/>
  <c r="S52" i="77"/>
  <c r="V32" i="81"/>
  <c r="S53" i="76" l="1"/>
  <c r="N33" i="81"/>
  <c r="S50" i="70"/>
  <c r="F30" i="81"/>
  <c r="S53" i="77"/>
  <c r="V33" i="81"/>
  <c r="S54" i="76" l="1"/>
  <c r="N34" i="81"/>
  <c r="S51" i="70"/>
  <c r="F31" i="81"/>
  <c r="S54" i="77"/>
  <c r="V34" i="81"/>
  <c r="S55" i="76" l="1"/>
  <c r="N35" i="81"/>
  <c r="S52" i="70"/>
  <c r="F32" i="81"/>
  <c r="S55" i="77"/>
  <c r="V35" i="81"/>
  <c r="S56" i="76" l="1"/>
  <c r="N36" i="81"/>
  <c r="S53" i="70"/>
  <c r="F33" i="81"/>
  <c r="S56" i="77"/>
  <c r="V36" i="81"/>
  <c r="S57" i="76" l="1"/>
  <c r="N37" i="81"/>
  <c r="S54" i="70"/>
  <c r="F34" i="81"/>
  <c r="S57" i="77"/>
  <c r="V37" i="81"/>
  <c r="S58" i="76" l="1"/>
  <c r="N38" i="81"/>
  <c r="S55" i="70"/>
  <c r="F35" i="81"/>
  <c r="S58" i="77"/>
  <c r="V38" i="81"/>
  <c r="S59" i="76" l="1"/>
  <c r="N39" i="81"/>
  <c r="S56" i="70"/>
  <c r="F36" i="81"/>
  <c r="S59" i="77"/>
  <c r="V39" i="81"/>
  <c r="S60" i="76" l="1"/>
  <c r="N40" i="81"/>
  <c r="S57" i="70"/>
  <c r="F37" i="81"/>
  <c r="S60" i="77"/>
  <c r="V40" i="81"/>
  <c r="S61" i="76" l="1"/>
  <c r="N41" i="81"/>
  <c r="S58" i="70"/>
  <c r="F38" i="81"/>
  <c r="S61" i="77"/>
  <c r="V41" i="81"/>
  <c r="S62" i="76" l="1"/>
  <c r="N42" i="81"/>
  <c r="S59" i="70"/>
  <c r="F39" i="81"/>
  <c r="S62" i="77"/>
  <c r="V42" i="81"/>
  <c r="S63" i="76" l="1"/>
  <c r="N43" i="81"/>
  <c r="S60" i="70"/>
  <c r="F40" i="81"/>
  <c r="S63" i="77"/>
  <c r="V43" i="81"/>
  <c r="S64" i="76" l="1"/>
  <c r="N44" i="81"/>
  <c r="S61" i="70"/>
  <c r="F41" i="81"/>
  <c r="S64" i="77"/>
  <c r="V44" i="81"/>
  <c r="S65" i="76" l="1"/>
  <c r="N45" i="81"/>
  <c r="S62" i="70"/>
  <c r="F42" i="81"/>
  <c r="S65" i="77"/>
  <c r="V45" i="81"/>
  <c r="S66" i="76" l="1"/>
  <c r="N46" i="81"/>
  <c r="S63" i="70"/>
  <c r="F43" i="81"/>
  <c r="S66" i="77"/>
  <c r="V46" i="81"/>
  <c r="S67" i="76" l="1"/>
  <c r="N47" i="81"/>
  <c r="S64" i="70"/>
  <c r="F44" i="81"/>
  <c r="S67" i="77"/>
  <c r="V47" i="81"/>
  <c r="S68" i="76" l="1"/>
  <c r="N48" i="81"/>
  <c r="S65" i="70"/>
  <c r="F45" i="81"/>
  <c r="S68" i="77"/>
  <c r="V48" i="81"/>
  <c r="S69" i="76" l="1"/>
  <c r="N49" i="81"/>
  <c r="S66" i="70"/>
  <c r="F46" i="81"/>
  <c r="S69" i="77"/>
  <c r="V49" i="81"/>
  <c r="S70" i="76" l="1"/>
  <c r="N50" i="81"/>
  <c r="S67" i="70"/>
  <c r="F47" i="81"/>
  <c r="S70" i="77"/>
  <c r="V50" i="81"/>
  <c r="S71" i="76" l="1"/>
  <c r="N51" i="81"/>
  <c r="S68" i="70"/>
  <c r="F48" i="81"/>
  <c r="S71" i="77"/>
  <c r="V51" i="81"/>
  <c r="S72" i="76" l="1"/>
  <c r="N52" i="81"/>
  <c r="S69" i="70"/>
  <c r="F49" i="81"/>
  <c r="S72" i="77"/>
  <c r="V52" i="81"/>
  <c r="S73" i="76" l="1"/>
  <c r="N53" i="81"/>
  <c r="S70" i="70"/>
  <c r="F50" i="81"/>
  <c r="S73" i="77"/>
  <c r="V53" i="81"/>
  <c r="S74" i="76" l="1"/>
  <c r="N54" i="81"/>
  <c r="S71" i="70"/>
  <c r="F51" i="81"/>
  <c r="S74" i="77"/>
  <c r="V54" i="81"/>
  <c r="S75" i="76" l="1"/>
  <c r="N55" i="81"/>
  <c r="S72" i="70"/>
  <c r="F52" i="81"/>
  <c r="S75" i="77"/>
  <c r="V55" i="81"/>
  <c r="S76" i="76" l="1"/>
  <c r="N56" i="81"/>
  <c r="S73" i="70"/>
  <c r="F53" i="81"/>
  <c r="S76" i="77"/>
  <c r="V56" i="81"/>
  <c r="S77" i="76" l="1"/>
  <c r="N57" i="81"/>
  <c r="S74" i="70"/>
  <c r="F54" i="81"/>
  <c r="S77" i="77"/>
  <c r="V57" i="81"/>
  <c r="S78" i="76" l="1"/>
  <c r="N58" i="81"/>
  <c r="S75" i="70"/>
  <c r="F55" i="81"/>
  <c r="S78" i="77"/>
  <c r="V58" i="81"/>
  <c r="S79" i="76" l="1"/>
  <c r="N59" i="81"/>
  <c r="S76" i="70"/>
  <c r="F56" i="81"/>
  <c r="S79" i="77"/>
  <c r="V59" i="81"/>
  <c r="S80" i="76" l="1"/>
  <c r="N60" i="81"/>
  <c r="S77" i="70"/>
  <c r="F57" i="81"/>
  <c r="S80" i="77"/>
  <c r="V60" i="81"/>
  <c r="S81" i="76" l="1"/>
  <c r="N61" i="81"/>
  <c r="S78" i="70"/>
  <c r="F58" i="81"/>
  <c r="S81" i="77"/>
  <c r="V61" i="81"/>
  <c r="S82" i="76" l="1"/>
  <c r="N62" i="81"/>
  <c r="S79" i="70"/>
  <c r="F59" i="81"/>
  <c r="S82" i="77"/>
  <c r="V62" i="81"/>
  <c r="S83" i="76" l="1"/>
  <c r="N64" i="81" s="1"/>
  <c r="N63"/>
  <c r="S80" i="70"/>
  <c r="F60" i="81"/>
  <c r="S83" i="77"/>
  <c r="V64" i="81" s="1"/>
  <c r="V63"/>
  <c r="S81" i="70" l="1"/>
  <c r="F61" i="81"/>
  <c r="S82" i="70" l="1"/>
  <c r="F62" i="81"/>
  <c r="S83" i="70" l="1"/>
  <c r="F64" i="81" s="1"/>
  <c r="F63"/>
</calcChain>
</file>

<file path=xl/sharedStrings.xml><?xml version="1.0" encoding="utf-8"?>
<sst xmlns="http://schemas.openxmlformats.org/spreadsheetml/2006/main" count="234" uniqueCount="97">
  <si>
    <t>Initial N</t>
  </si>
  <si>
    <t xml:space="preserve"> = user adjustable field</t>
  </si>
  <si>
    <t>Volume</t>
  </si>
  <si>
    <t>kL</t>
  </si>
  <si>
    <t>Initial Cell mass</t>
  </si>
  <si>
    <t>g/L</t>
  </si>
  <si>
    <t>Prediction score</t>
  </si>
  <si>
    <t>Commercial Ferment</t>
  </si>
  <si>
    <t>Day</t>
  </si>
  <si>
    <t>Baume – actual</t>
  </si>
  <si>
    <t>Temp C</t>
  </si>
  <si>
    <t>DAP addition</t>
  </si>
  <si>
    <t>Baume – Model</t>
  </si>
  <si>
    <t>Required Refrigeration (kWr)</t>
  </si>
  <si>
    <t>COP</t>
  </si>
  <si>
    <t>$/kWh</t>
  </si>
  <si>
    <t>Refrigeration cost</t>
  </si>
  <si>
    <t>Start Date</t>
  </si>
  <si>
    <t>Start Time</t>
  </si>
  <si>
    <t>Temp</t>
  </si>
  <si>
    <t>Active</t>
  </si>
  <si>
    <t>Ferment start time</t>
  </si>
  <si>
    <t>Simulation model</t>
  </si>
  <si>
    <t>Weather forecast</t>
  </si>
  <si>
    <t>Active Cell Mass</t>
  </si>
  <si>
    <t>Ethanol</t>
  </si>
  <si>
    <t>Nitrogen</t>
  </si>
  <si>
    <t>Corrected Temperature</t>
  </si>
  <si>
    <t xml:space="preserve">Day </t>
  </si>
  <si>
    <t>Low</t>
  </si>
  <si>
    <t>High</t>
  </si>
  <si>
    <t>Low range</t>
  </si>
  <si>
    <t>High range</t>
  </si>
  <si>
    <t>Model Parameters</t>
  </si>
  <si>
    <t>fPos(1)</t>
  </si>
  <si>
    <t>fPos(2)</t>
  </si>
  <si>
    <t>fPos(3)</t>
  </si>
  <si>
    <t>fPos(4)</t>
  </si>
  <si>
    <t>fPos(5)</t>
  </si>
  <si>
    <t>fPos(6)</t>
  </si>
  <si>
    <t xml:space="preserve">Mixing (0 to 3) </t>
  </si>
  <si>
    <t>Range parameters</t>
  </si>
  <si>
    <t>Range totals</t>
  </si>
  <si>
    <t>Insulation U value</t>
  </si>
  <si>
    <t>Refrigeration COP</t>
  </si>
  <si>
    <t>Electricity Cost ($/kWe)</t>
  </si>
  <si>
    <t>Overall Tank U value (W/m2/C)</t>
  </si>
  <si>
    <t>W/m2/C</t>
  </si>
  <si>
    <t>Adjusted Low range</t>
  </si>
  <si>
    <t>Adjusted high range</t>
  </si>
  <si>
    <t>Estimated Ferment Completion</t>
  </si>
  <si>
    <t>Model</t>
  </si>
  <si>
    <t>Ferment Completion</t>
  </si>
  <si>
    <t>Desired ferment time</t>
  </si>
  <si>
    <t>days</t>
  </si>
  <si>
    <t>Completion low limit</t>
  </si>
  <si>
    <t>Completion high limit</t>
  </si>
  <si>
    <t>Predicted status</t>
  </si>
  <si>
    <t>Fermenter Status</t>
  </si>
  <si>
    <t>alpha</t>
  </si>
  <si>
    <t>Fermenter 1</t>
  </si>
  <si>
    <t>Fermenter 2</t>
  </si>
  <si>
    <t>Fermenter 3</t>
  </si>
  <si>
    <t>mumaxcor</t>
  </si>
  <si>
    <t>betamaxcorr</t>
  </si>
  <si>
    <t>mixingcoeff</t>
  </si>
  <si>
    <t>Ks</t>
  </si>
  <si>
    <t>initialcellcount</t>
  </si>
  <si>
    <t>kdcorr</t>
  </si>
  <si>
    <t>dBe/dt</t>
  </si>
  <si>
    <t>Nutrient Addition</t>
  </si>
  <si>
    <t>Aeration</t>
  </si>
  <si>
    <t>Comments</t>
  </si>
  <si>
    <t>Ferment Data</t>
  </si>
  <si>
    <t>Yeast Innoc.</t>
  </si>
  <si>
    <t>Pump over</t>
  </si>
  <si>
    <t>Date</t>
  </si>
  <si>
    <t>Tank Name</t>
  </si>
  <si>
    <t>Refrigeration Plant Specs</t>
  </si>
  <si>
    <t>slope</t>
  </si>
  <si>
    <t>intercept</t>
  </si>
  <si>
    <t xml:space="preserve">Refrigeration COP Calculation </t>
  </si>
  <si>
    <t>Brine Temperature</t>
  </si>
  <si>
    <t>Example 1</t>
  </si>
  <si>
    <t>Example 2</t>
  </si>
  <si>
    <t>Example 3</t>
  </si>
  <si>
    <t>Desired ferment duration</t>
  </si>
  <si>
    <t xml:space="preserve">Mixing (0=off, 1=low, 2=medium, 3=high) </t>
  </si>
  <si>
    <t>Low/High range calculations</t>
  </si>
  <si>
    <t>Baume - Actual</t>
  </si>
  <si>
    <t>Ferment 1</t>
  </si>
  <si>
    <t>Ferment 2</t>
  </si>
  <si>
    <t>Ferment 3</t>
  </si>
  <si>
    <t>Cool Climate</t>
  </si>
  <si>
    <t>(1=Yes, 0=No)</t>
  </si>
  <si>
    <t>Warm Climate</t>
  </si>
  <si>
    <t>Wild Ferment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</si>
</sst>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0.000"/>
    <numFmt numFmtId="165" formatCode="0.0"/>
    <numFmt numFmtId="166" formatCode="0.00000"/>
  </numFmts>
  <fonts count="9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2"/>
        <bgColor rgb="FFDEE3E6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0" fillId="0" borderId="0" xfId="0" applyFont="1" applyFill="1" applyProtection="1"/>
    <xf numFmtId="0" fontId="0" fillId="0" borderId="0" xfId="0" applyFill="1" applyProtection="1"/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164" fontId="0" fillId="0" borderId="0" xfId="0" applyNumberFormat="1" applyFill="1" applyProtection="1"/>
    <xf numFmtId="0" fontId="0" fillId="2" borderId="0" xfId="0" applyFill="1" applyProtection="1"/>
    <xf numFmtId="165" fontId="0" fillId="0" borderId="0" xfId="0" applyNumberFormat="1" applyProtection="1"/>
    <xf numFmtId="44" fontId="0" fillId="0" borderId="0" xfId="1" applyFont="1" applyFill="1" applyProtection="1"/>
    <xf numFmtId="0" fontId="0" fillId="4" borderId="0" xfId="0" applyFill="1"/>
    <xf numFmtId="14" fontId="0" fillId="4" borderId="0" xfId="0" applyNumberFormat="1" applyFill="1"/>
    <xf numFmtId="20" fontId="0" fillId="4" borderId="0" xfId="0" applyNumberFormat="1" applyFill="1"/>
    <xf numFmtId="22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 applyProtection="1">
      <alignment horizontal="center"/>
    </xf>
    <xf numFmtId="0" fontId="1" fillId="0" borderId="0" xfId="0" applyFont="1"/>
    <xf numFmtId="0" fontId="0" fillId="8" borderId="0" xfId="0" applyFill="1" applyBorder="1"/>
    <xf numFmtId="0" fontId="2" fillId="9" borderId="0" xfId="0" applyFont="1" applyFill="1" applyBorder="1" applyAlignment="1" applyProtection="1">
      <alignment horizontal="right" wrapText="1"/>
      <protection locked="0"/>
    </xf>
    <xf numFmtId="0" fontId="0" fillId="9" borderId="0" xfId="0" applyFill="1" applyProtection="1">
      <protection locked="0"/>
    </xf>
    <xf numFmtId="0" fontId="0" fillId="10" borderId="0" xfId="0" applyFill="1" applyBorder="1"/>
    <xf numFmtId="0" fontId="2" fillId="11" borderId="0" xfId="0" applyFont="1" applyFill="1" applyBorder="1" applyAlignment="1" applyProtection="1">
      <alignment horizontal="right" wrapText="1"/>
      <protection locked="0"/>
    </xf>
    <xf numFmtId="0" fontId="0" fillId="11" borderId="0" xfId="0" applyFill="1" applyProtection="1">
      <protection locked="0"/>
    </xf>
    <xf numFmtId="0" fontId="0" fillId="12" borderId="0" xfId="0" applyFont="1" applyFill="1" applyProtection="1"/>
    <xf numFmtId="0" fontId="0" fillId="12" borderId="0" xfId="0" applyFill="1" applyProtection="1"/>
    <xf numFmtId="0" fontId="0" fillId="14" borderId="0" xfId="0" applyFill="1"/>
    <xf numFmtId="0" fontId="0" fillId="15" borderId="0" xfId="0" applyFill="1"/>
    <xf numFmtId="165" fontId="0" fillId="15" borderId="0" xfId="0" applyNumberFormat="1" applyFill="1" applyProtection="1"/>
    <xf numFmtId="166" fontId="0" fillId="2" borderId="0" xfId="0" applyNumberFormat="1" applyFill="1" applyProtection="1"/>
    <xf numFmtId="0" fontId="1" fillId="12" borderId="0" xfId="0" applyFont="1" applyFill="1" applyProtection="1"/>
    <xf numFmtId="0" fontId="0" fillId="0" borderId="0" xfId="0" applyBorder="1"/>
    <xf numFmtId="0" fontId="0" fillId="0" borderId="0" xfId="0" applyFill="1" applyBorder="1"/>
    <xf numFmtId="0" fontId="1" fillId="18" borderId="3" xfId="0" applyFont="1" applyFill="1" applyBorder="1"/>
    <xf numFmtId="0" fontId="0" fillId="18" borderId="3" xfId="0" applyFill="1" applyBorder="1" applyAlignment="1" applyProtection="1">
      <alignment vertical="center" wrapText="1"/>
    </xf>
    <xf numFmtId="0" fontId="1" fillId="18" borderId="3" xfId="0" applyFont="1" applyFill="1" applyBorder="1" applyProtection="1"/>
    <xf numFmtId="0" fontId="1" fillId="6" borderId="3" xfId="0" applyFont="1" applyFill="1" applyBorder="1" applyProtection="1"/>
    <xf numFmtId="0" fontId="0" fillId="6" borderId="3" xfId="0" applyFill="1" applyBorder="1" applyAlignment="1" applyProtection="1">
      <alignment vertic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" fillId="7" borderId="0" xfId="0" applyFont="1" applyFill="1" applyAlignment="1"/>
    <xf numFmtId="0" fontId="0" fillId="0" borderId="0" xfId="0" applyFill="1" applyBorder="1" applyProtection="1"/>
    <xf numFmtId="0" fontId="0" fillId="0" borderId="2" xfId="0" applyBorder="1" applyProtection="1"/>
    <xf numFmtId="0" fontId="0" fillId="13" borderId="0" xfId="0" applyFill="1" applyProtection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/>
    </xf>
    <xf numFmtId="14" fontId="0" fillId="0" borderId="0" xfId="0" applyNumberFormat="1" applyFill="1"/>
    <xf numFmtId="20" fontId="0" fillId="0" borderId="0" xfId="0" applyNumberFormat="1"/>
    <xf numFmtId="0" fontId="0" fillId="0" borderId="0" xfId="0" applyBorder="1" applyProtection="1"/>
    <xf numFmtId="14" fontId="0" fillId="18" borderId="0" xfId="0" applyNumberFormat="1" applyFill="1" applyBorder="1"/>
    <xf numFmtId="0" fontId="0" fillId="19" borderId="0" xfId="0" applyFill="1" applyBorder="1" applyProtection="1"/>
    <xf numFmtId="0" fontId="0" fillId="6" borderId="0" xfId="0" applyFill="1" applyBorder="1" applyProtection="1"/>
    <xf numFmtId="0" fontId="0" fillId="6" borderId="3" xfId="0" applyFill="1" applyBorder="1"/>
    <xf numFmtId="0" fontId="0" fillId="20" borderId="0" xfId="0" applyFill="1" applyProtection="1">
      <protection locked="0"/>
    </xf>
    <xf numFmtId="0" fontId="0" fillId="16" borderId="0" xfId="0" applyFill="1" applyProtection="1"/>
    <xf numFmtId="0" fontId="1" fillId="16" borderId="4" xfId="0" applyFont="1" applyFill="1" applyBorder="1" applyAlignment="1" applyProtection="1">
      <alignment vertical="center" wrapText="1"/>
    </xf>
    <xf numFmtId="165" fontId="0" fillId="17" borderId="0" xfId="0" applyNumberFormat="1" applyFill="1" applyProtection="1"/>
    <xf numFmtId="0" fontId="0" fillId="16" borderId="0" xfId="0" applyFill="1"/>
    <xf numFmtId="165" fontId="0" fillId="16" borderId="0" xfId="0" applyNumberFormat="1" applyFill="1" applyProtection="1"/>
    <xf numFmtId="0" fontId="0" fillId="5" borderId="0" xfId="0" applyFill="1" applyAlignment="1">
      <alignment horizontal="center"/>
    </xf>
    <xf numFmtId="0" fontId="0" fillId="0" borderId="0" xfId="0" applyNumberFormat="1" applyBorder="1"/>
    <xf numFmtId="0" fontId="0" fillId="21" borderId="0" xfId="0" applyFill="1"/>
    <xf numFmtId="0" fontId="1" fillId="7" borderId="0" xfId="0" applyFont="1" applyFill="1"/>
    <xf numFmtId="0" fontId="0" fillId="7" borderId="0" xfId="0" applyFill="1"/>
    <xf numFmtId="0" fontId="5" fillId="22" borderId="0" xfId="0" applyFont="1" applyFill="1"/>
    <xf numFmtId="0" fontId="0" fillId="22" borderId="0" xfId="0" applyFill="1"/>
    <xf numFmtId="0" fontId="0" fillId="22" borderId="0" xfId="0" applyFont="1" applyFill="1"/>
    <xf numFmtId="0" fontId="0" fillId="13" borderId="0" xfId="0" applyFont="1" applyFill="1" applyAlignment="1" applyProtection="1">
      <alignment horizontal="center"/>
    </xf>
    <xf numFmtId="164" fontId="0" fillId="0" borderId="0" xfId="0" applyNumberFormat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3" borderId="0" xfId="0" applyFont="1" applyFill="1" applyAlignment="1" applyProtection="1">
      <alignment horizontal="center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4" fillId="0" borderId="0" xfId="0" applyFont="1" applyAlignment="1">
      <alignment vertical="center" wrapText="1"/>
    </xf>
    <xf numFmtId="0" fontId="0" fillId="4" borderId="0" xfId="0" applyFill="1" applyAlignment="1">
      <alignment horizontal="right"/>
    </xf>
    <xf numFmtId="165" fontId="0" fillId="0" borderId="0" xfId="0" applyNumberFormat="1" applyFill="1" applyProtection="1"/>
    <xf numFmtId="0" fontId="4" fillId="0" borderId="0" xfId="0" applyFont="1" applyAlignment="1">
      <alignment horizontal="center" vertical="center" wrapText="1"/>
    </xf>
    <xf numFmtId="0" fontId="0" fillId="13" borderId="0" xfId="0" applyFont="1" applyFill="1" applyAlignment="1" applyProtection="1">
      <alignment horizontal="center"/>
    </xf>
    <xf numFmtId="0" fontId="1" fillId="12" borderId="0" xfId="0" applyFont="1" applyFill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5" xfId="0" applyBorder="1" applyProtection="1"/>
    <xf numFmtId="0" fontId="0" fillId="23" borderId="6" xfId="0" applyFill="1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23" borderId="0" xfId="0" applyFill="1" applyBorder="1" applyAlignment="1" applyProtection="1">
      <alignment horizontal="center"/>
    </xf>
    <xf numFmtId="0" fontId="0" fillId="0" borderId="9" xfId="0" applyBorder="1" applyProtection="1"/>
    <xf numFmtId="0" fontId="0" fillId="0" borderId="10" xfId="0" applyBorder="1" applyProtection="1"/>
    <xf numFmtId="0" fontId="0" fillId="23" borderId="2" xfId="0" applyFill="1" applyBorder="1" applyAlignment="1" applyProtection="1">
      <alignment horizontal="center"/>
    </xf>
    <xf numFmtId="0" fontId="0" fillId="0" borderId="11" xfId="0" applyBorder="1" applyProtection="1"/>
  </cellXfs>
  <cellStyles count="2">
    <cellStyle name="Currency" xfId="1" builtinId="4"/>
    <cellStyle name="Normal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878787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14004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0813738644115284"/>
          <c:y val="3.6824277562319763E-2"/>
          <c:w val="0.78533165282050665"/>
          <c:h val="0.87626016897141557"/>
        </c:manualLayout>
      </c:layout>
      <c:scatterChart>
        <c:scatterStyle val="lineMarker"/>
        <c:ser>
          <c:idx val="0"/>
          <c:order val="0"/>
          <c:tx>
            <c:strRef>
              <c:f>'Ferment 1'!$C$22</c:f>
              <c:strCache>
                <c:ptCount val="1"/>
                <c:pt idx="0">
                  <c:v>Baume - Actual</c:v>
                </c:pt>
              </c:strCache>
            </c:strRef>
          </c:tx>
          <c:spPr>
            <a:ln w="28575">
              <a:noFill/>
            </a:ln>
          </c:spPr>
          <c:xVal>
            <c:numRef>
              <c:f>'Ferment 1'!$B$23:$B$63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'Ferment 1'!$C$23:$C$63</c:f>
              <c:numCache>
                <c:formatCode>General</c:formatCode>
                <c:ptCount val="41"/>
                <c:pt idx="0">
                  <c:v>13.6</c:v>
                </c:pt>
                <c:pt idx="1">
                  <c:v>13.5</c:v>
                </c:pt>
                <c:pt idx="2">
                  <c:v>13.2</c:v>
                </c:pt>
                <c:pt idx="3">
                  <c:v>12.9</c:v>
                </c:pt>
                <c:pt idx="4">
                  <c:v>12.2</c:v>
                </c:pt>
                <c:pt idx="5">
                  <c:v>11.5</c:v>
                </c:pt>
                <c:pt idx="6">
                  <c:v>10.9</c:v>
                </c:pt>
              </c:numCache>
            </c:numRef>
          </c:yVal>
        </c:ser>
        <c:axId val="152565248"/>
        <c:axId val="154517504"/>
      </c:scatterChart>
      <c:scatterChart>
        <c:scatterStyle val="smoothMarker"/>
        <c:ser>
          <c:idx val="2"/>
          <c:order val="2"/>
          <c:tx>
            <c:strRef>
              <c:f>'Ferment range calcs'!$B$3</c:f>
              <c:strCache>
                <c:ptCount val="1"/>
                <c:pt idx="0">
                  <c:v>Baume – Model</c:v>
                </c:pt>
              </c:strCache>
            </c:strRef>
          </c:tx>
          <c:marker>
            <c:symbol val="none"/>
          </c:marker>
          <c:xVal>
            <c:numRef>
              <c:f>'Ferment range calcs'!$A$4:$A$64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'Ferment range calcs'!$B$4:$B$64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13.298193610192639</c:v>
                </c:pt>
                <c:pt idx="2">
                  <c:v>13.185050832489479</c:v>
                </c:pt>
                <c:pt idx="3">
                  <c:v>12.974576768958864</c:v>
                </c:pt>
                <c:pt idx="4">
                  <c:v>12.504474599525475</c:v>
                </c:pt>
                <c:pt idx="5">
                  <c:v>11.778901817160452</c:v>
                </c:pt>
                <c:pt idx="6">
                  <c:v>11.155687812168408</c:v>
                </c:pt>
                <c:pt idx="7">
                  <c:v>10.535805087917943</c:v>
                </c:pt>
                <c:pt idx="8">
                  <c:v>9.9281072861657336</c:v>
                </c:pt>
                <c:pt idx="9">
                  <c:v>9.3350924704833336</c:v>
                </c:pt>
                <c:pt idx="10">
                  <c:v>8.757412024697679</c:v>
                </c:pt>
                <c:pt idx="11">
                  <c:v>8.1956463469897542</c:v>
                </c:pt>
                <c:pt idx="12">
                  <c:v>7.6503458935640092</c:v>
                </c:pt>
                <c:pt idx="13">
                  <c:v>7.1220275243971116</c:v>
                </c:pt>
                <c:pt idx="14">
                  <c:v>6.6111693099112951</c:v>
                </c:pt>
                <c:pt idx="15">
                  <c:v>6.1182049382156221</c:v>
                </c:pt>
                <c:pt idx="16">
                  <c:v>5.6435178255837766</c:v>
                </c:pt>
                <c:pt idx="17">
                  <c:v>5.1874350421123969</c:v>
                </c:pt>
                <c:pt idx="18">
                  <c:v>4.750221203641261</c:v>
                </c:pt>
                <c:pt idx="19">
                  <c:v>4.3320725217397333</c:v>
                </c:pt>
                <c:pt idx="20">
                  <c:v>3.9331112416674059</c:v>
                </c:pt>
                <c:pt idx="21">
                  <c:v>3.5533807292014408</c:v>
                </c:pt>
                <c:pt idx="22">
                  <c:v>3.192841486007914</c:v>
                </c:pt>
                <c:pt idx="23">
                  <c:v>2.8513683747220835</c:v>
                </c:pt>
                <c:pt idx="24">
                  <c:v>2.5287493147854514</c:v>
                </c:pt>
                <c:pt idx="25">
                  <c:v>2.2246856657802447</c:v>
                </c:pt>
                <c:pt idx="26">
                  <c:v>1.9387944465258922</c:v>
                </c:pt>
                <c:pt idx="27">
                  <c:v>1.6706124487990006</c:v>
                </c:pt>
                <c:pt idx="28">
                  <c:v>1.4196022007872129</c:v>
                </c:pt>
                <c:pt idx="29">
                  <c:v>1.1851596266777609</c:v>
                </c:pt>
                <c:pt idx="30">
                  <c:v>0.9666231461380721</c:v>
                </c:pt>
                <c:pt idx="31">
                  <c:v>0.76328387187868163</c:v>
                </c:pt>
                <c:pt idx="32">
                  <c:v>0.57439650420236954</c:v>
                </c:pt>
                <c:pt idx="33">
                  <c:v>0.39919049430747272</c:v>
                </c:pt>
                <c:pt idx="34">
                  <c:v>0.2368810547545738</c:v>
                </c:pt>
                <c:pt idx="35">
                  <c:v>8.6679633222122188E-2</c:v>
                </c:pt>
                <c:pt idx="36">
                  <c:v>-5.2196471844163275E-2</c:v>
                </c:pt>
                <c:pt idx="37">
                  <c:v>-0.18051559645868737</c:v>
                </c:pt>
                <c:pt idx="38">
                  <c:v>-0.29902445457388432</c:v>
                </c:pt>
                <c:pt idx="39">
                  <c:v>-0.4084422136992471</c:v>
                </c:pt>
                <c:pt idx="40">
                  <c:v>-0.50945590191351597</c:v>
                </c:pt>
                <c:pt idx="41">
                  <c:v>-0.60271708433806059</c:v>
                </c:pt>
                <c:pt idx="42">
                  <c:v>-0.68883970162571018</c:v>
                </c:pt>
                <c:pt idx="43">
                  <c:v>-0.76839893330254838</c:v>
                </c:pt>
                <c:pt idx="44">
                  <c:v>-0.84193093344628644</c:v>
                </c:pt>
                <c:pt idx="45">
                  <c:v>-0.90993328279370955</c:v>
                </c:pt>
                <c:pt idx="46">
                  <c:v>-0.97286600712188642</c:v>
                </c:pt>
                <c:pt idx="47">
                  <c:v>-1.0311530238327788</c:v>
                </c:pt>
                <c:pt idx="48">
                  <c:v>-1.0851838945740304</c:v>
                </c:pt>
                <c:pt idx="49">
                  <c:v>-1.1353157793859163</c:v>
                </c:pt>
                <c:pt idx="50">
                  <c:v>-1.1818755057109032</c:v>
                </c:pt>
                <c:pt idx="51">
                  <c:v>-1.2251616825485994</c:v>
                </c:pt>
                <c:pt idx="52">
                  <c:v>-1.2654468054051295</c:v>
                </c:pt>
                <c:pt idx="53">
                  <c:v>-1.3029793111180936</c:v>
                </c:pt>
                <c:pt idx="54">
                  <c:v>-1.3379855530231759</c:v>
                </c:pt>
                <c:pt idx="55">
                  <c:v>-1.3706716763185758</c:v>
                </c:pt>
                <c:pt idx="56">
                  <c:v>-1.4012253810340567</c:v>
                </c:pt>
                <c:pt idx="57">
                  <c:v>-1.4298175659335104</c:v>
                </c:pt>
                <c:pt idx="58">
                  <c:v>-1.4566038512055757</c:v>
                </c:pt>
                <c:pt idx="59">
                  <c:v>-1.4817259811565056</c:v>
                </c:pt>
                <c:pt idx="60">
                  <c:v>-1.5053131105278483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'Ferment range calcs'!$C$3</c:f>
              <c:strCache>
                <c:ptCount val="1"/>
                <c:pt idx="0">
                  <c:v>Low range</c:v>
                </c:pt>
              </c:strCache>
            </c:strRef>
          </c:tx>
          <c:marker>
            <c:symbol val="none"/>
          </c:marker>
          <c:xVal>
            <c:numRef>
              <c:f>'Ferment range calcs'!$A$4:$A$64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'Ferment range calcs'!$E$4:$E$64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13.298193610192639</c:v>
                </c:pt>
                <c:pt idx="2">
                  <c:v>13.185050832489479</c:v>
                </c:pt>
                <c:pt idx="3">
                  <c:v>12.974576768958864</c:v>
                </c:pt>
                <c:pt idx="4">
                  <c:v>12.504474599525475</c:v>
                </c:pt>
                <c:pt idx="5">
                  <c:v>11.778901817160452</c:v>
                </c:pt>
                <c:pt idx="6">
                  <c:v>11.155687812168408</c:v>
                </c:pt>
                <c:pt idx="7">
                  <c:v>10.299397855529914</c:v>
                </c:pt>
                <c:pt idx="8">
                  <c:v>9.6704884772903466</c:v>
                </c:pt>
                <c:pt idx="9">
                  <c:v>9.0537115821351666</c:v>
                </c:pt>
                <c:pt idx="10">
                  <c:v>8.4503100213680735</c:v>
                </c:pt>
                <c:pt idx="11">
                  <c:v>7.8613160327035168</c:v>
                </c:pt>
                <c:pt idx="12">
                  <c:v>7.2876193296999396</c:v>
                </c:pt>
                <c:pt idx="13">
                  <c:v>6.7299904806183894</c:v>
                </c:pt>
                <c:pt idx="14">
                  <c:v>6.1890979773890455</c:v>
                </c:pt>
                <c:pt idx="15">
                  <c:v>5.6655195526997213</c:v>
                </c:pt>
                <c:pt idx="16">
                  <c:v>5.1597486768542664</c:v>
                </c:pt>
                <c:pt idx="17">
                  <c:v>4.672197424361622</c:v>
                </c:pt>
                <c:pt idx="18">
                  <c:v>4.2031967995158723</c:v>
                </c:pt>
                <c:pt idx="19">
                  <c:v>3.7529954308854996</c:v>
                </c:pt>
                <c:pt idx="20">
                  <c:v>3.3217573849887287</c:v>
                </c:pt>
                <c:pt idx="21">
                  <c:v>2.9095597280840448</c:v>
                </c:pt>
                <c:pt idx="22">
                  <c:v>2.5163903736842346</c:v>
                </c:pt>
                <c:pt idx="23">
                  <c:v>2.1421466775579994</c:v>
                </c:pt>
                <c:pt idx="24">
                  <c:v>1.7866351681928343</c:v>
                </c:pt>
                <c:pt idx="25">
                  <c:v>1.4495727192378092</c:v>
                </c:pt>
                <c:pt idx="26">
                  <c:v>1.1305893761986092</c:v>
                </c:pt>
                <c:pt idx="27">
                  <c:v>0.82923294228129163</c:v>
                </c:pt>
                <c:pt idx="28">
                  <c:v>0.5449753119063242</c:v>
                </c:pt>
                <c:pt idx="29">
                  <c:v>0.2772204227664169</c:v>
                </c:pt>
                <c:pt idx="30">
                  <c:v>2.531358827461816E-2</c:v>
                </c:pt>
                <c:pt idx="31">
                  <c:v>-0.2114481179170985</c:v>
                </c:pt>
                <c:pt idx="32">
                  <c:v>-0.43380481627762979</c:v>
                </c:pt>
                <c:pt idx="33">
                  <c:v>-0.64252253517051727</c:v>
                </c:pt>
                <c:pt idx="34">
                  <c:v>-0.83838209974809608</c:v>
                </c:pt>
                <c:pt idx="35">
                  <c:v>-1.0221685753069245</c:v>
                </c:pt>
                <c:pt idx="36">
                  <c:v>-1.1946615829811926</c:v>
                </c:pt>
                <c:pt idx="37">
                  <c:v>-1.3566267277948532</c:v>
                </c:pt>
                <c:pt idx="38">
                  <c:v>-1.5088082942826775</c:v>
                </c:pt>
                <c:pt idx="39">
                  <c:v>-1.6519232818577014</c:v>
                </c:pt>
                <c:pt idx="40">
                  <c:v>-1.7866567778123121</c:v>
                </c:pt>
                <c:pt idx="41">
                  <c:v>-1.9136586049273809</c:v>
                </c:pt>
                <c:pt idx="42">
                  <c:v>-2.033541135362452</c:v>
                </c:pt>
                <c:pt idx="43">
                  <c:v>-2.1468781329506541</c:v>
                </c:pt>
                <c:pt idx="44">
                  <c:v>-2.2542044708006967</c:v>
                </c:pt>
                <c:pt idx="45">
                  <c:v>-2.3560165678229015</c:v>
                </c:pt>
                <c:pt idx="46">
                  <c:v>-2.4527733936330574</c:v>
                </c:pt>
                <c:pt idx="47">
                  <c:v>-2.5448979034409813</c:v>
                </c:pt>
                <c:pt idx="48">
                  <c:v>-2.6327787804889469</c:v>
                </c:pt>
                <c:pt idx="49">
                  <c:v>-2.7167723813071256</c:v>
                </c:pt>
                <c:pt idx="50">
                  <c:v>-2.7972047969362483</c:v>
                </c:pt>
                <c:pt idx="51">
                  <c:v>-2.8743739602439842</c:v>
                </c:pt>
                <c:pt idx="52">
                  <c:v>-2.9485517448524732</c:v>
                </c:pt>
                <c:pt idx="53">
                  <c:v>-3</c:v>
                </c:pt>
                <c:pt idx="54">
                  <c:v>-3</c:v>
                </c:pt>
                <c:pt idx="55">
                  <c:v>-3</c:v>
                </c:pt>
                <c:pt idx="56">
                  <c:v>-3</c:v>
                </c:pt>
                <c:pt idx="57">
                  <c:v>-3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'Ferment range calcs'!$D$3</c:f>
              <c:strCache>
                <c:ptCount val="1"/>
                <c:pt idx="0">
                  <c:v>High range</c:v>
                </c:pt>
              </c:strCache>
            </c:strRef>
          </c:tx>
          <c:marker>
            <c:symbol val="none"/>
          </c:marker>
          <c:xVal>
            <c:numRef>
              <c:f>'Ferment range calcs'!$A$4:$A$64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'Ferment range calcs'!$F$4:$F$64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13.298193610192639</c:v>
                </c:pt>
                <c:pt idx="2">
                  <c:v>13.185050832489479</c:v>
                </c:pt>
                <c:pt idx="3">
                  <c:v>12.974576768958864</c:v>
                </c:pt>
                <c:pt idx="4">
                  <c:v>12.504474599525475</c:v>
                </c:pt>
                <c:pt idx="5">
                  <c:v>11.778901817160452</c:v>
                </c:pt>
                <c:pt idx="6">
                  <c:v>11.155687812168408</c:v>
                </c:pt>
                <c:pt idx="7">
                  <c:v>10.772212320305972</c:v>
                </c:pt>
                <c:pt idx="8">
                  <c:v>10.185726095041121</c:v>
                </c:pt>
                <c:pt idx="9">
                  <c:v>9.6164733588315006</c:v>
                </c:pt>
                <c:pt idx="10">
                  <c:v>9.0645140280272845</c:v>
                </c:pt>
                <c:pt idx="11">
                  <c:v>8.5299766612759917</c:v>
                </c:pt>
                <c:pt idx="12">
                  <c:v>8.0130724574280787</c:v>
                </c:pt>
                <c:pt idx="13">
                  <c:v>7.5140645681758338</c:v>
                </c:pt>
                <c:pt idx="14">
                  <c:v>7.0332406424335447</c:v>
                </c:pt>
                <c:pt idx="15">
                  <c:v>6.5708903237315228</c:v>
                </c:pt>
                <c:pt idx="16">
                  <c:v>6.1272869743132867</c:v>
                </c:pt>
                <c:pt idx="17">
                  <c:v>5.7026726598631718</c:v>
                </c:pt>
                <c:pt idx="18">
                  <c:v>5.2972456077666497</c:v>
                </c:pt>
                <c:pt idx="19">
                  <c:v>4.9111496125939675</c:v>
                </c:pt>
                <c:pt idx="20">
                  <c:v>4.544465098346083</c:v>
                </c:pt>
                <c:pt idx="21">
                  <c:v>4.1972017303188371</c:v>
                </c:pt>
                <c:pt idx="22">
                  <c:v>3.8692925983315933</c:v>
                </c:pt>
                <c:pt idx="23">
                  <c:v>3.5605900718861676</c:v>
                </c:pt>
                <c:pt idx="24">
                  <c:v>3.2708634613780685</c:v>
                </c:pt>
                <c:pt idx="25">
                  <c:v>2.9997986123226803</c:v>
                </c:pt>
                <c:pt idx="26">
                  <c:v>2.7469995168531751</c:v>
                </c:pt>
                <c:pt idx="27">
                  <c:v>2.5119919553167094</c:v>
                </c:pt>
                <c:pt idx="28">
                  <c:v>2.2942290896681015</c:v>
                </c:pt>
                <c:pt idx="29">
                  <c:v>2.093098830589105</c:v>
                </c:pt>
                <c:pt idx="30">
                  <c:v>1.9079327040015261</c:v>
                </c:pt>
                <c:pt idx="31">
                  <c:v>1.7380158616744619</c:v>
                </c:pt>
                <c:pt idx="32">
                  <c:v>1.5825978246823689</c:v>
                </c:pt>
                <c:pt idx="33">
                  <c:v>1.4409035237854626</c:v>
                </c:pt>
                <c:pt idx="34">
                  <c:v>1.3121442092572437</c:v>
                </c:pt>
                <c:pt idx="35">
                  <c:v>1.195527841751169</c:v>
                </c:pt>
                <c:pt idx="36">
                  <c:v>1.0902686392928662</c:v>
                </c:pt>
                <c:pt idx="37">
                  <c:v>0.99559553487747854</c:v>
                </c:pt>
                <c:pt idx="38">
                  <c:v>0.91075938513490895</c:v>
                </c:pt>
                <c:pt idx="39">
                  <c:v>0.83503885445920711</c:v>
                </c:pt>
                <c:pt idx="40">
                  <c:v>0.7677449739852803</c:v>
                </c:pt>
                <c:pt idx="41">
                  <c:v>0.70822443625125964</c:v>
                </c:pt>
                <c:pt idx="42">
                  <c:v>0.6558617321110316</c:v>
                </c:pt>
                <c:pt idx="43">
                  <c:v>0.61008026634555745</c:v>
                </c:pt>
                <c:pt idx="44">
                  <c:v>0.57034260390812375</c:v>
                </c:pt>
                <c:pt idx="45">
                  <c:v>0.53615000223548248</c:v>
                </c:pt>
                <c:pt idx="46">
                  <c:v>0.50704137938928429</c:v>
                </c:pt>
                <c:pt idx="47">
                  <c:v>0.48259185577542363</c:v>
                </c:pt>
                <c:pt idx="48">
                  <c:v>0.46241099134088604</c:v>
                </c:pt>
                <c:pt idx="49">
                  <c:v>0.44614082253529297</c:v>
                </c:pt>
                <c:pt idx="50">
                  <c:v>0.43345378551444225</c:v>
                </c:pt>
                <c:pt idx="51">
                  <c:v>0.42405059514678567</c:v>
                </c:pt>
                <c:pt idx="52">
                  <c:v>0.41765813404221386</c:v>
                </c:pt>
                <c:pt idx="53">
                  <c:v>0.41402739241078779</c:v>
                </c:pt>
                <c:pt idx="54">
                  <c:v>0.41293148819105818</c:v>
                </c:pt>
                <c:pt idx="55">
                  <c:v>0.41293148819105818</c:v>
                </c:pt>
                <c:pt idx="56">
                  <c:v>0.41293148819105818</c:v>
                </c:pt>
                <c:pt idx="57">
                  <c:v>0.41293148819105818</c:v>
                </c:pt>
                <c:pt idx="58">
                  <c:v>0.41293148819105818</c:v>
                </c:pt>
                <c:pt idx="59">
                  <c:v>0.41293148819105818</c:v>
                </c:pt>
                <c:pt idx="60">
                  <c:v>0.41293148819105818</c:v>
                </c:pt>
              </c:numCache>
            </c:numRef>
          </c:yVal>
          <c:smooth val="1"/>
        </c:ser>
        <c:axId val="152565248"/>
        <c:axId val="154517504"/>
      </c:scatterChart>
      <c:scatterChart>
        <c:scatterStyle val="smoothMarker"/>
        <c:ser>
          <c:idx val="1"/>
          <c:order val="1"/>
          <c:tx>
            <c:strRef>
              <c:f>'Ferment 1'!$D$22</c:f>
              <c:strCache>
                <c:ptCount val="1"/>
                <c:pt idx="0">
                  <c:v>Temp C</c:v>
                </c:pt>
              </c:strCache>
            </c:strRef>
          </c:tx>
          <c:marker>
            <c:symbol val="none"/>
          </c:marker>
          <c:xVal>
            <c:numRef>
              <c:f>'Ferment 1'!$B$23:$B$63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'Ferment 1'!$D$23:$D$63</c:f>
              <c:numCache>
                <c:formatCode>General</c:formatCode>
                <c:ptCount val="41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13</c:v>
                </c:pt>
                <c:pt idx="5">
                  <c:v>13.5</c:v>
                </c:pt>
                <c:pt idx="6">
                  <c:v>13.5</c:v>
                </c:pt>
              </c:numCache>
            </c:numRef>
          </c:yVal>
          <c:smooth val="1"/>
        </c:ser>
        <c:axId val="155001216"/>
        <c:axId val="154572672"/>
      </c:scatterChart>
      <c:valAx>
        <c:axId val="152565248"/>
        <c:scaling>
          <c:orientation val="minMax"/>
          <c:max val="3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</c:title>
        <c:numFmt formatCode="General" sourceLinked="1"/>
        <c:tickLblPos val="nextTo"/>
        <c:crossAx val="154517504"/>
        <c:crosses val="autoZero"/>
        <c:crossBetween val="midCat"/>
      </c:valAx>
      <c:valAx>
        <c:axId val="1545175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Baume</a:t>
                </a:r>
              </a:p>
            </c:rich>
          </c:tx>
          <c:layout/>
        </c:title>
        <c:numFmt formatCode="General" sourceLinked="1"/>
        <c:tickLblPos val="nextTo"/>
        <c:crossAx val="152565248"/>
        <c:crosses val="autoZero"/>
        <c:crossBetween val="midCat"/>
      </c:valAx>
      <c:valAx>
        <c:axId val="154572672"/>
        <c:scaling>
          <c:orientation val="minMax"/>
          <c:max val="18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 (C)</a:t>
                </a:r>
              </a:p>
            </c:rich>
          </c:tx>
          <c:layout/>
        </c:title>
        <c:numFmt formatCode="General" sourceLinked="1"/>
        <c:tickLblPos val="nextTo"/>
        <c:crossAx val="155001216"/>
        <c:crosses val="max"/>
        <c:crossBetween val="midCat"/>
      </c:valAx>
      <c:valAx>
        <c:axId val="155001216"/>
        <c:scaling>
          <c:orientation val="minMax"/>
        </c:scaling>
        <c:delete val="1"/>
        <c:axPos val="b"/>
        <c:numFmt formatCode="General" sourceLinked="1"/>
        <c:tickLblPos val="none"/>
        <c:crossAx val="154572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294893861159206"/>
          <c:y val="7.8085164727543399E-2"/>
          <c:w val="0.21942986090065897"/>
          <c:h val="0.29988247737689666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0813738644115289"/>
          <c:y val="3.6824277562319797E-2"/>
          <c:w val="0.78533165282050665"/>
          <c:h val="0.87626016897141557"/>
        </c:manualLayout>
      </c:layout>
      <c:scatterChart>
        <c:scatterStyle val="lineMarker"/>
        <c:ser>
          <c:idx val="0"/>
          <c:order val="0"/>
          <c:tx>
            <c:strRef>
              <c:f>'Ferment 2'!$C$22</c:f>
              <c:strCache>
                <c:ptCount val="1"/>
                <c:pt idx="0">
                  <c:v>Baume - Actual</c:v>
                </c:pt>
              </c:strCache>
            </c:strRef>
          </c:tx>
          <c:spPr>
            <a:ln w="28575">
              <a:noFill/>
            </a:ln>
          </c:spPr>
          <c:xVal>
            <c:numRef>
              <c:f>'Ferment 2'!$B$23:$B$63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'Ferment 2'!$C$23:$C$63</c:f>
              <c:numCache>
                <c:formatCode>General</c:formatCode>
                <c:ptCount val="41"/>
                <c:pt idx="0">
                  <c:v>13.6</c:v>
                </c:pt>
                <c:pt idx="1">
                  <c:v>13.5</c:v>
                </c:pt>
                <c:pt idx="2">
                  <c:v>13.2</c:v>
                </c:pt>
                <c:pt idx="3">
                  <c:v>12.9</c:v>
                </c:pt>
                <c:pt idx="4">
                  <c:v>12.2</c:v>
                </c:pt>
                <c:pt idx="5">
                  <c:v>11.5</c:v>
                </c:pt>
                <c:pt idx="6">
                  <c:v>10.9</c:v>
                </c:pt>
                <c:pt idx="7">
                  <c:v>10.3</c:v>
                </c:pt>
                <c:pt idx="8">
                  <c:v>8.4</c:v>
                </c:pt>
                <c:pt idx="9">
                  <c:v>6.4</c:v>
                </c:pt>
                <c:pt idx="10">
                  <c:v>4.5999999999999996</c:v>
                </c:pt>
                <c:pt idx="11">
                  <c:v>3.3</c:v>
                </c:pt>
                <c:pt idx="12">
                  <c:v>2.5</c:v>
                </c:pt>
              </c:numCache>
            </c:numRef>
          </c:yVal>
        </c:ser>
        <c:axId val="156673920"/>
        <c:axId val="156995584"/>
      </c:scatterChart>
      <c:scatterChart>
        <c:scatterStyle val="smoothMarker"/>
        <c:ser>
          <c:idx val="2"/>
          <c:order val="2"/>
          <c:tx>
            <c:strRef>
              <c:f>'Ferment range calcs'!$J$3</c:f>
              <c:strCache>
                <c:ptCount val="1"/>
                <c:pt idx="0">
                  <c:v>Baume – Model</c:v>
                </c:pt>
              </c:strCache>
            </c:strRef>
          </c:tx>
          <c:marker>
            <c:symbol val="none"/>
          </c:marker>
          <c:xVal>
            <c:numRef>
              <c:f>'Ferment range calcs'!$I$4:$I$64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'Ferment range calcs'!$J$4:$J$64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13.327123531242739</c:v>
                </c:pt>
                <c:pt idx="2">
                  <c:v>13.232080660195098</c:v>
                </c:pt>
                <c:pt idx="3">
                  <c:v>13.043561349045957</c:v>
                </c:pt>
                <c:pt idx="4">
                  <c:v>12.568355723513225</c:v>
                </c:pt>
                <c:pt idx="5">
                  <c:v>11.671833240355793</c:v>
                </c:pt>
                <c:pt idx="6">
                  <c:v>10.818722646814622</c:v>
                </c:pt>
                <c:pt idx="7">
                  <c:v>9.9653244975928956</c:v>
                </c:pt>
                <c:pt idx="8">
                  <c:v>8.0748503552858537</c:v>
                </c:pt>
                <c:pt idx="9">
                  <c:v>6.2758973663873734</c:v>
                </c:pt>
                <c:pt idx="10">
                  <c:v>4.783781826722624</c:v>
                </c:pt>
                <c:pt idx="11">
                  <c:v>3.5318915903990087</c:v>
                </c:pt>
                <c:pt idx="12">
                  <c:v>2.4800251329470742</c:v>
                </c:pt>
                <c:pt idx="13">
                  <c:v>1.6068775296435964</c:v>
                </c:pt>
                <c:pt idx="14">
                  <c:v>0.89969088133391928</c:v>
                </c:pt>
                <c:pt idx="15">
                  <c:v>0.34571479803706562</c:v>
                </c:pt>
                <c:pt idx="16">
                  <c:v>-7.3055501164473763E-2</c:v>
                </c:pt>
                <c:pt idx="17">
                  <c:v>-0.38027865728275506</c:v>
                </c:pt>
                <c:pt idx="18">
                  <c:v>-0.60158178030418541</c:v>
                </c:pt>
                <c:pt idx="19">
                  <c:v>-0.76022306975467002</c:v>
                </c:pt>
                <c:pt idx="20">
                  <c:v>-0.87469076007339153</c:v>
                </c:pt>
                <c:pt idx="21">
                  <c:v>-0.95845776419356443</c:v>
                </c:pt>
                <c:pt idx="22">
                  <c:v>-1.0208730111326472</c:v>
                </c:pt>
                <c:pt idx="23">
                  <c:v>-1.0682864935582959</c:v>
                </c:pt>
                <c:pt idx="24">
                  <c:v>-1.1049966812544776</c:v>
                </c:pt>
                <c:pt idx="25">
                  <c:v>-1.1339347880800217</c:v>
                </c:pt>
                <c:pt idx="26">
                  <c:v>-1.1571262185705007</c:v>
                </c:pt>
                <c:pt idx="27">
                  <c:v>-1.1759930261437694</c:v>
                </c:pt>
                <c:pt idx="28">
                  <c:v>-1.1915507143666322</c:v>
                </c:pt>
                <c:pt idx="29">
                  <c:v>-1.2045368194822612</c:v>
                </c:pt>
                <c:pt idx="30">
                  <c:v>-1.2154957895251268</c:v>
                </c:pt>
                <c:pt idx="31">
                  <c:v>-1.2248357718389036</c:v>
                </c:pt>
                <c:pt idx="32">
                  <c:v>-1.2328671745857962</c:v>
                </c:pt>
                <c:pt idx="33">
                  <c:v>-1.2398292546923984</c:v>
                </c:pt>
                <c:pt idx="34">
                  <c:v>-1.2459087291183182</c:v>
                </c:pt>
                <c:pt idx="35">
                  <c:v>-1.2512529944750366</c:v>
                </c:pt>
                <c:pt idx="36">
                  <c:v>-1.2559796490993689</c:v>
                </c:pt>
                <c:pt idx="37">
                  <c:v>-1.2601834432612344</c:v>
                </c:pt>
                <c:pt idx="38">
                  <c:v>-1.2639414159507627</c:v>
                </c:pt>
                <c:pt idx="39">
                  <c:v>-1.267316736286574</c:v>
                </c:pt>
                <c:pt idx="40">
                  <c:v>-1.2703616080987352</c:v>
                </c:pt>
                <c:pt idx="41">
                  <c:v>-1.2731194890280939</c:v>
                </c:pt>
                <c:pt idx="42">
                  <c:v>-1.2756268024818036</c:v>
                </c:pt>
                <c:pt idx="43">
                  <c:v>-1.2779142704567534</c:v>
                </c:pt>
                <c:pt idx="44">
                  <c:v>-1.2800079601306831</c:v>
                </c:pt>
                <c:pt idx="45">
                  <c:v>-1.281930112344343</c:v>
                </c:pt>
                <c:pt idx="46">
                  <c:v>-1.2836998024241422</c:v>
                </c:pt>
                <c:pt idx="47">
                  <c:v>-1.2853334710564712</c:v>
                </c:pt>
                <c:pt idx="48">
                  <c:v>-1.2868453536533124</c:v>
                </c:pt>
                <c:pt idx="49">
                  <c:v>-1.2882478298371483</c:v>
                </c:pt>
                <c:pt idx="50">
                  <c:v>-1.2895517096242217</c:v>
                </c:pt>
                <c:pt idx="51">
                  <c:v>-1.2907664691110705</c:v>
                </c:pt>
                <c:pt idx="52">
                  <c:v>-1.2919004456253287</c:v>
                </c:pt>
                <c:pt idx="53">
                  <c:v>-1.2929610001423657</c:v>
                </c:pt>
                <c:pt idx="54">
                  <c:v>-1.2939546531176982</c:v>
                </c:pt>
                <c:pt idx="55">
                  <c:v>-1.2948871986130777</c:v>
                </c:pt>
                <c:pt idx="56">
                  <c:v>-1.2957638006079792</c:v>
                </c:pt>
                <c:pt idx="57">
                  <c:v>-1.2965890746188342</c:v>
                </c:pt>
                <c:pt idx="58">
                  <c:v>-1.2973671571444696</c:v>
                </c:pt>
                <c:pt idx="59">
                  <c:v>-1.2981017649795157</c:v>
                </c:pt>
                <c:pt idx="60">
                  <c:v>-1.2987962460591498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'Ferment range calcs'!$K$3</c:f>
              <c:strCache>
                <c:ptCount val="1"/>
                <c:pt idx="0">
                  <c:v>Low range</c:v>
                </c:pt>
              </c:strCache>
            </c:strRef>
          </c:tx>
          <c:marker>
            <c:symbol val="none"/>
          </c:marker>
          <c:xVal>
            <c:numRef>
              <c:f>'Ferment range calcs'!$I$4:$I$64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'Ferment range calcs'!$M$4:$M$64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13.327123531242739</c:v>
                </c:pt>
                <c:pt idx="2">
                  <c:v>13.232080660195098</c:v>
                </c:pt>
                <c:pt idx="3">
                  <c:v>13.043561349045957</c:v>
                </c:pt>
                <c:pt idx="4">
                  <c:v>12.568355723513225</c:v>
                </c:pt>
                <c:pt idx="5">
                  <c:v>11.671833240355793</c:v>
                </c:pt>
                <c:pt idx="6">
                  <c:v>10.818722646814622</c:v>
                </c:pt>
                <c:pt idx="7">
                  <c:v>9.9653244975928956</c:v>
                </c:pt>
                <c:pt idx="8">
                  <c:v>8.0748503552858537</c:v>
                </c:pt>
                <c:pt idx="9">
                  <c:v>6.2758973663873734</c:v>
                </c:pt>
                <c:pt idx="10">
                  <c:v>4.783781826722624</c:v>
                </c:pt>
                <c:pt idx="11">
                  <c:v>3.5318915903990087</c:v>
                </c:pt>
                <c:pt idx="12">
                  <c:v>2.4800251329470742</c:v>
                </c:pt>
                <c:pt idx="13">
                  <c:v>1.483173438360782</c:v>
                </c:pt>
                <c:pt idx="14">
                  <c:v>0.7722561830182435</c:v>
                </c:pt>
                <c:pt idx="15">
                  <c:v>0.21417992628258456</c:v>
                </c:pt>
                <c:pt idx="16">
                  <c:v>-0.20902668435447291</c:v>
                </c:pt>
                <c:pt idx="17">
                  <c:v>-0.52099050058909835</c:v>
                </c:pt>
                <c:pt idx="18">
                  <c:v>-0.74730893306992618</c:v>
                </c:pt>
                <c:pt idx="19">
                  <c:v>-0.91121281535916543</c:v>
                </c:pt>
                <c:pt idx="20">
                  <c:v>-1.0311654338074212</c:v>
                </c:pt>
                <c:pt idx="21">
                  <c:v>-1.1206171419075648</c:v>
                </c:pt>
                <c:pt idx="22">
                  <c:v>-1.1888965929864235</c:v>
                </c:pt>
                <c:pt idx="23">
                  <c:v>-1.2423356370647021</c:v>
                </c:pt>
                <c:pt idx="24">
                  <c:v>-1.2852165599294301</c:v>
                </c:pt>
                <c:pt idx="25">
                  <c:v>-1.3204561675566802</c:v>
                </c:pt>
                <c:pt idx="26">
                  <c:v>-1.3500670523825704</c:v>
                </c:pt>
                <c:pt idx="27">
                  <c:v>-1.3754598798319897</c:v>
                </c:pt>
                <c:pt idx="28">
                  <c:v>-1.3976400302139587</c:v>
                </c:pt>
                <c:pt idx="29">
                  <c:v>-1.4173360359059133</c:v>
                </c:pt>
                <c:pt idx="30">
                  <c:v>-1.4350843296008367</c:v>
                </c:pt>
                <c:pt idx="31">
                  <c:v>-1.4512859150771074</c:v>
                </c:pt>
                <c:pt idx="32">
                  <c:v>-1.4662448252522311</c:v>
                </c:pt>
                <c:pt idx="33">
                  <c:v>-1.480194618891415</c:v>
                </c:pt>
                <c:pt idx="34">
                  <c:v>-1.4933169116839469</c:v>
                </c:pt>
                <c:pt idx="35">
                  <c:v>-1.5057545255358322</c:v>
                </c:pt>
                <c:pt idx="36">
                  <c:v>-1.5176209490543087</c:v>
                </c:pt>
                <c:pt idx="37">
                  <c:v>-1.5290072338562866</c:v>
                </c:pt>
                <c:pt idx="38">
                  <c:v>-1.5399870841935994</c:v>
                </c:pt>
                <c:pt idx="39">
                  <c:v>-1.5506206570842505</c:v>
                </c:pt>
                <c:pt idx="40">
                  <c:v>-1.5609574307476473</c:v>
                </c:pt>
                <c:pt idx="41">
                  <c:v>-1.571038392021207</c:v>
                </c:pt>
                <c:pt idx="42">
                  <c:v>-1.5808977205172461</c:v>
                </c:pt>
                <c:pt idx="43">
                  <c:v>-1.5905640970259425</c:v>
                </c:pt>
                <c:pt idx="44">
                  <c:v>-1.6000617286247378</c:v>
                </c:pt>
                <c:pt idx="45">
                  <c:v>-1.6094111582366331</c:v>
                </c:pt>
                <c:pt idx="46">
                  <c:v>-1.6186299087569864</c:v>
                </c:pt>
                <c:pt idx="47">
                  <c:v>-1.6277329991745932</c:v>
                </c:pt>
                <c:pt idx="48">
                  <c:v>-1.6367333608797034</c:v>
                </c:pt>
                <c:pt idx="49">
                  <c:v>-1.6456421755732795</c:v>
                </c:pt>
                <c:pt idx="50">
                  <c:v>-1.6544691511715117</c:v>
                </c:pt>
                <c:pt idx="51">
                  <c:v>-1.6632227483501811</c:v>
                </c:pt>
                <c:pt idx="52">
                  <c:v>-1.6719103675508291</c:v>
                </c:pt>
                <c:pt idx="53">
                  <c:v>-1.6805385041295908</c:v>
                </c:pt>
                <c:pt idx="54">
                  <c:v>-1.6891128776937157</c:v>
                </c:pt>
                <c:pt idx="55">
                  <c:v>-1.6976385404123731</c:v>
                </c:pt>
                <c:pt idx="56">
                  <c:v>-1.7061199681139101</c:v>
                </c:pt>
                <c:pt idx="57">
                  <c:v>-1.7145611372224709</c:v>
                </c:pt>
                <c:pt idx="58">
                  <c:v>-1.722965589991774</c:v>
                </c:pt>
                <c:pt idx="59">
                  <c:v>-1.731336490024709</c:v>
                </c:pt>
                <c:pt idx="60">
                  <c:v>-1.7396766696955903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'Ferment range calcs'!$L$3</c:f>
              <c:strCache>
                <c:ptCount val="1"/>
                <c:pt idx="0">
                  <c:v>High range</c:v>
                </c:pt>
              </c:strCache>
            </c:strRef>
          </c:tx>
          <c:marker>
            <c:symbol val="none"/>
          </c:marker>
          <c:xVal>
            <c:numRef>
              <c:f>'Ferment range calcs'!$I$4:$I$64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'Ferment range calcs'!$N$4:$N$64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13.327123531242739</c:v>
                </c:pt>
                <c:pt idx="2">
                  <c:v>13.232080660195098</c:v>
                </c:pt>
                <c:pt idx="3">
                  <c:v>13.043561349045957</c:v>
                </c:pt>
                <c:pt idx="4">
                  <c:v>12.568355723513225</c:v>
                </c:pt>
                <c:pt idx="5">
                  <c:v>11.671833240355793</c:v>
                </c:pt>
                <c:pt idx="6">
                  <c:v>10.818722646814622</c:v>
                </c:pt>
                <c:pt idx="7">
                  <c:v>9.9653244975928956</c:v>
                </c:pt>
                <c:pt idx="8">
                  <c:v>8.0748503552858537</c:v>
                </c:pt>
                <c:pt idx="9">
                  <c:v>6.2758973663873734</c:v>
                </c:pt>
                <c:pt idx="10">
                  <c:v>4.783781826722624</c:v>
                </c:pt>
                <c:pt idx="11">
                  <c:v>3.5318915903990087</c:v>
                </c:pt>
                <c:pt idx="12">
                  <c:v>2.4800251329470742</c:v>
                </c:pt>
                <c:pt idx="13">
                  <c:v>1.7305816209264109</c:v>
                </c:pt>
                <c:pt idx="14">
                  <c:v>1.0271255796495951</c:v>
                </c:pt>
                <c:pt idx="15">
                  <c:v>0.4772496697915467</c:v>
                </c:pt>
                <c:pt idx="16">
                  <c:v>6.2915682025525388E-2</c:v>
                </c:pt>
                <c:pt idx="17">
                  <c:v>-0.2395668139764118</c:v>
                </c:pt>
                <c:pt idx="18">
                  <c:v>-0.45585462753844463</c:v>
                </c:pt>
                <c:pt idx="19">
                  <c:v>-0.60923332415017462</c:v>
                </c:pt>
                <c:pt idx="20">
                  <c:v>-0.71821608633936196</c:v>
                </c:pt>
                <c:pt idx="21">
                  <c:v>-0.79629838647956419</c:v>
                </c:pt>
                <c:pt idx="22">
                  <c:v>-0.85284942927887086</c:v>
                </c:pt>
                <c:pt idx="23">
                  <c:v>-0.89423735005188953</c:v>
                </c:pt>
                <c:pt idx="24">
                  <c:v>-0.9247768025795251</c:v>
                </c:pt>
                <c:pt idx="25">
                  <c:v>-0.94741340860336321</c:v>
                </c:pt>
                <c:pt idx="26">
                  <c:v>-0.96418538475843096</c:v>
                </c:pt>
                <c:pt idx="27">
                  <c:v>-0.97652617245554918</c:v>
                </c:pt>
                <c:pt idx="28">
                  <c:v>-0.9854613985193057</c:v>
                </c:pt>
                <c:pt idx="29">
                  <c:v>-0.99173760305860903</c:v>
                </c:pt>
                <c:pt idx="30">
                  <c:v>-0.99590724944941689</c:v>
                </c:pt>
                <c:pt idx="31">
                  <c:v>-0.99838562860069968</c:v>
                </c:pt>
                <c:pt idx="32">
                  <c:v>-0.99948952391936141</c:v>
                </c:pt>
                <c:pt idx="33">
                  <c:v>-0.99948952391936141</c:v>
                </c:pt>
                <c:pt idx="34">
                  <c:v>-0.99948952391936141</c:v>
                </c:pt>
                <c:pt idx="35">
                  <c:v>-0.99948952391936141</c:v>
                </c:pt>
                <c:pt idx="36">
                  <c:v>-0.99948952391936141</c:v>
                </c:pt>
                <c:pt idx="37">
                  <c:v>-0.99948952391936141</c:v>
                </c:pt>
                <c:pt idx="38">
                  <c:v>-0.99948952391936141</c:v>
                </c:pt>
                <c:pt idx="39">
                  <c:v>-0.99948952391936141</c:v>
                </c:pt>
                <c:pt idx="40">
                  <c:v>-0.99948952391936141</c:v>
                </c:pt>
                <c:pt idx="41">
                  <c:v>-0.99948952391936141</c:v>
                </c:pt>
                <c:pt idx="42">
                  <c:v>-0.99948952391936141</c:v>
                </c:pt>
                <c:pt idx="43">
                  <c:v>-0.99948952391936141</c:v>
                </c:pt>
                <c:pt idx="44">
                  <c:v>-0.99948952391936141</c:v>
                </c:pt>
                <c:pt idx="45">
                  <c:v>-0.99948952391936141</c:v>
                </c:pt>
                <c:pt idx="46">
                  <c:v>-0.99948952391936141</c:v>
                </c:pt>
                <c:pt idx="47">
                  <c:v>-0.99948952391936141</c:v>
                </c:pt>
                <c:pt idx="48">
                  <c:v>-0.99948952391936141</c:v>
                </c:pt>
                <c:pt idx="49">
                  <c:v>-0.99948952391936141</c:v>
                </c:pt>
                <c:pt idx="50">
                  <c:v>-0.99948952391936141</c:v>
                </c:pt>
                <c:pt idx="51">
                  <c:v>-0.99948952391936141</c:v>
                </c:pt>
                <c:pt idx="52">
                  <c:v>-0.99948952391936141</c:v>
                </c:pt>
                <c:pt idx="53">
                  <c:v>-0.99948952391936141</c:v>
                </c:pt>
                <c:pt idx="54">
                  <c:v>-0.99948952391936141</c:v>
                </c:pt>
                <c:pt idx="55">
                  <c:v>-0.99948952391936141</c:v>
                </c:pt>
                <c:pt idx="56">
                  <c:v>-0.99948952391936141</c:v>
                </c:pt>
                <c:pt idx="57">
                  <c:v>-0.99948952391936141</c:v>
                </c:pt>
                <c:pt idx="58">
                  <c:v>-0.99948952391936141</c:v>
                </c:pt>
                <c:pt idx="59">
                  <c:v>-0.99948952391936141</c:v>
                </c:pt>
                <c:pt idx="60">
                  <c:v>-0.99948952391936141</c:v>
                </c:pt>
              </c:numCache>
            </c:numRef>
          </c:yVal>
          <c:smooth val="1"/>
        </c:ser>
        <c:axId val="156673920"/>
        <c:axId val="156995584"/>
      </c:scatterChart>
      <c:scatterChart>
        <c:scatterStyle val="smoothMarker"/>
        <c:ser>
          <c:idx val="1"/>
          <c:order val="1"/>
          <c:tx>
            <c:strRef>
              <c:f>'Ferment 2'!$D$22</c:f>
              <c:strCache>
                <c:ptCount val="1"/>
                <c:pt idx="0">
                  <c:v>Temp C</c:v>
                </c:pt>
              </c:strCache>
            </c:strRef>
          </c:tx>
          <c:marker>
            <c:symbol val="none"/>
          </c:marker>
          <c:xVal>
            <c:numRef>
              <c:f>'Ferment 2'!$B$23:$B$63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'Ferment 2'!$D$23:$D$63</c:f>
              <c:numCache>
                <c:formatCode>General</c:formatCode>
                <c:ptCount val="41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13</c:v>
                </c:pt>
                <c:pt idx="5">
                  <c:v>13.5</c:v>
                </c:pt>
                <c:pt idx="6">
                  <c:v>13.5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</c:numCache>
            </c:numRef>
          </c:yVal>
          <c:smooth val="1"/>
        </c:ser>
        <c:axId val="157221632"/>
        <c:axId val="156997888"/>
      </c:scatterChart>
      <c:valAx>
        <c:axId val="156673920"/>
        <c:scaling>
          <c:orientation val="minMax"/>
          <c:max val="3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</c:title>
        <c:numFmt formatCode="General" sourceLinked="1"/>
        <c:tickLblPos val="nextTo"/>
        <c:crossAx val="156995584"/>
        <c:crosses val="autoZero"/>
        <c:crossBetween val="midCat"/>
      </c:valAx>
      <c:valAx>
        <c:axId val="1569955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Baume</a:t>
                </a:r>
              </a:p>
            </c:rich>
          </c:tx>
          <c:layout/>
        </c:title>
        <c:numFmt formatCode="General" sourceLinked="1"/>
        <c:tickLblPos val="nextTo"/>
        <c:crossAx val="156673920"/>
        <c:crosses val="autoZero"/>
        <c:crossBetween val="midCat"/>
      </c:valAx>
      <c:valAx>
        <c:axId val="156997888"/>
        <c:scaling>
          <c:orientation val="minMax"/>
          <c:max val="18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 (C)</a:t>
                </a:r>
              </a:p>
            </c:rich>
          </c:tx>
          <c:layout/>
        </c:title>
        <c:numFmt formatCode="General" sourceLinked="1"/>
        <c:tickLblPos val="nextTo"/>
        <c:crossAx val="157221632"/>
        <c:crosses val="max"/>
        <c:crossBetween val="midCat"/>
      </c:valAx>
      <c:valAx>
        <c:axId val="157221632"/>
        <c:scaling>
          <c:orientation val="minMax"/>
        </c:scaling>
        <c:delete val="1"/>
        <c:axPos val="b"/>
        <c:numFmt formatCode="General" sourceLinked="1"/>
        <c:tickLblPos val="none"/>
        <c:crossAx val="156997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294893861159273"/>
          <c:y val="7.8085164727543399E-2"/>
          <c:w val="0.21942986090065897"/>
          <c:h val="0.29988247737689699"/>
        </c:manualLayout>
      </c:layout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0813738644115294"/>
          <c:y val="3.6824277562319818E-2"/>
          <c:w val="0.78533165282050665"/>
          <c:h val="0.87626016897141557"/>
        </c:manualLayout>
      </c:layout>
      <c:scatterChart>
        <c:scatterStyle val="lineMarker"/>
        <c:ser>
          <c:idx val="0"/>
          <c:order val="0"/>
          <c:tx>
            <c:strRef>
              <c:f>'Ferment 3'!$C$22</c:f>
              <c:strCache>
                <c:ptCount val="1"/>
                <c:pt idx="0">
                  <c:v>Baume - Actual</c:v>
                </c:pt>
              </c:strCache>
            </c:strRef>
          </c:tx>
          <c:spPr>
            <a:ln w="28575">
              <a:noFill/>
            </a:ln>
          </c:spPr>
          <c:xVal>
            <c:numRef>
              <c:f>'Ferment 3'!$B$23:$B$63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'Ferment 3'!$C$23:$C$63</c:f>
              <c:numCache>
                <c:formatCode>General</c:formatCode>
                <c:ptCount val="41"/>
                <c:pt idx="0">
                  <c:v>13.6</c:v>
                </c:pt>
                <c:pt idx="1">
                  <c:v>13.5</c:v>
                </c:pt>
                <c:pt idx="2">
                  <c:v>13.2</c:v>
                </c:pt>
                <c:pt idx="3">
                  <c:v>12.9</c:v>
                </c:pt>
                <c:pt idx="4">
                  <c:v>12.2</c:v>
                </c:pt>
                <c:pt idx="5">
                  <c:v>11.5</c:v>
                </c:pt>
                <c:pt idx="6">
                  <c:v>10.9</c:v>
                </c:pt>
                <c:pt idx="7">
                  <c:v>10.3</c:v>
                </c:pt>
                <c:pt idx="8">
                  <c:v>8.4</c:v>
                </c:pt>
                <c:pt idx="9">
                  <c:v>6.4</c:v>
                </c:pt>
                <c:pt idx="10">
                  <c:v>4.5999999999999996</c:v>
                </c:pt>
                <c:pt idx="11">
                  <c:v>3.3</c:v>
                </c:pt>
                <c:pt idx="12">
                  <c:v>2.5</c:v>
                </c:pt>
              </c:numCache>
            </c:numRef>
          </c:yVal>
        </c:ser>
        <c:axId val="158993408"/>
        <c:axId val="159459584"/>
      </c:scatterChart>
      <c:scatterChart>
        <c:scatterStyle val="smoothMarker"/>
        <c:ser>
          <c:idx val="2"/>
          <c:order val="2"/>
          <c:tx>
            <c:strRef>
              <c:f>'Ferment range calcs'!$R$3</c:f>
              <c:strCache>
                <c:ptCount val="1"/>
                <c:pt idx="0">
                  <c:v>Baume – Model</c:v>
                </c:pt>
              </c:strCache>
            </c:strRef>
          </c:tx>
          <c:marker>
            <c:symbol val="none"/>
          </c:marker>
          <c:xVal>
            <c:numRef>
              <c:f>'Ferment range calcs'!$Q$4:$Q$64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'Ferment range calcs'!$R$4:$R$64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13.364048550989382</c:v>
                </c:pt>
                <c:pt idx="2">
                  <c:v>13.29700082867541</c:v>
                </c:pt>
                <c:pt idx="3">
                  <c:v>13.153221459856409</c:v>
                </c:pt>
                <c:pt idx="4">
                  <c:v>12.729715707453449</c:v>
                </c:pt>
                <c:pt idx="5">
                  <c:v>11.705205889679593</c:v>
                </c:pt>
                <c:pt idx="6">
                  <c:v>10.609700090081379</c:v>
                </c:pt>
                <c:pt idx="7">
                  <c:v>9.5139053358628818</c:v>
                </c:pt>
                <c:pt idx="8">
                  <c:v>8.2954837374386603</c:v>
                </c:pt>
                <c:pt idx="9">
                  <c:v>6.8040815076057255</c:v>
                </c:pt>
                <c:pt idx="10">
                  <c:v>5.2254936000149126</c:v>
                </c:pt>
                <c:pt idx="11">
                  <c:v>3.6935272711363569</c:v>
                </c:pt>
                <c:pt idx="12">
                  <c:v>2.3722951918158905</c:v>
                </c:pt>
                <c:pt idx="13">
                  <c:v>1.3434970727984805</c:v>
                </c:pt>
                <c:pt idx="14">
                  <c:v>0.59936655736051658</c:v>
                </c:pt>
                <c:pt idx="15">
                  <c:v>8.1458784051197511E-2</c:v>
                </c:pt>
                <c:pt idx="16">
                  <c:v>-0.27314489012476506</c:v>
                </c:pt>
                <c:pt idx="17">
                  <c:v>-0.51669049110388843</c:v>
                </c:pt>
                <c:pt idx="18">
                  <c:v>-0.68674142001053351</c:v>
                </c:pt>
                <c:pt idx="19">
                  <c:v>-0.80827345511813065</c:v>
                </c:pt>
                <c:pt idx="20">
                  <c:v>-0.89735899131215446</c:v>
                </c:pt>
                <c:pt idx="21">
                  <c:v>-0.96429491379356647</c:v>
                </c:pt>
                <c:pt idx="22">
                  <c:v>-1.015751966304151</c:v>
                </c:pt>
                <c:pt idx="23">
                  <c:v>-1.0561336193839375</c:v>
                </c:pt>
                <c:pt idx="24">
                  <c:v>-1.0884107068296589</c:v>
                </c:pt>
                <c:pt idx="25">
                  <c:v>-1.1146327733488046</c:v>
                </c:pt>
                <c:pt idx="26">
                  <c:v>-1.1362446658161416</c:v>
                </c:pt>
                <c:pt idx="27">
                  <c:v>-1.1542858525348625</c:v>
                </c:pt>
                <c:pt idx="28">
                  <c:v>-1.1695183638311299</c:v>
                </c:pt>
                <c:pt idx="29">
                  <c:v>-1.1825105807680618</c:v>
                </c:pt>
                <c:pt idx="30">
                  <c:v>-1.1936932047181712</c:v>
                </c:pt>
                <c:pt idx="31">
                  <c:v>-1.2033973601364467</c:v>
                </c:pt>
                <c:pt idx="32">
                  <c:v>-1.2118810031382439</c:v>
                </c:pt>
                <c:pt idx="33">
                  <c:v>-1.2193475349073681</c:v>
                </c:pt>
                <c:pt idx="34">
                  <c:v>-1.2259591279136792</c:v>
                </c:pt>
                <c:pt idx="35">
                  <c:v>-1.2318464067719437</c:v>
                </c:pt>
                <c:pt idx="36">
                  <c:v>-1.2371155767787057</c:v>
                </c:pt>
                <c:pt idx="37">
                  <c:v>-1.241853739503594</c:v>
                </c:pt>
                <c:pt idx="38">
                  <c:v>-1.24613290316457</c:v>
                </c:pt>
                <c:pt idx="39">
                  <c:v>-1.2500130414189283</c:v>
                </c:pt>
                <c:pt idx="40">
                  <c:v>-1.2535444501747934</c:v>
                </c:pt>
                <c:pt idx="41">
                  <c:v>-1.2567695808197281</c:v>
                </c:pt>
                <c:pt idx="42">
                  <c:v>-1.2597244788765536</c:v>
                </c:pt>
                <c:pt idx="43">
                  <c:v>-1.2624399224180169</c:v>
                </c:pt>
                <c:pt idx="44">
                  <c:v>-1.2649423299353897</c:v>
                </c:pt>
                <c:pt idx="45">
                  <c:v>-1.2672544896598639</c:v>
                </c:pt>
                <c:pt idx="46">
                  <c:v>-1.2693961494917347</c:v>
                </c:pt>
                <c:pt idx="47">
                  <c:v>-1.2713844972783752</c:v>
                </c:pt>
                <c:pt idx="48">
                  <c:v>-1.2732345542176107</c:v>
                </c:pt>
                <c:pt idx="49">
                  <c:v>-1.274959498965458</c:v>
                </c:pt>
                <c:pt idx="50">
                  <c:v>-1.2765709361156989</c:v>
                </c:pt>
                <c:pt idx="51">
                  <c:v>-1.2780791197518446</c:v>
                </c:pt>
                <c:pt idx="52">
                  <c:v>-1.279493140504707</c:v>
                </c:pt>
                <c:pt idx="53">
                  <c:v>-1.2808210828037032</c:v>
                </c:pt>
                <c:pt idx="54">
                  <c:v>-1.2820701576577698</c:v>
                </c:pt>
                <c:pt idx="55">
                  <c:v>-1.2832468152471559</c:v>
                </c:pt>
                <c:pt idx="56">
                  <c:v>-1.2843568407798289</c:v>
                </c:pt>
                <c:pt idx="57">
                  <c:v>-1.2854054364130492</c:v>
                </c:pt>
                <c:pt idx="58">
                  <c:v>-1.2863972915222401</c:v>
                </c:pt>
                <c:pt idx="59">
                  <c:v>-1.2873366431855879</c:v>
                </c:pt>
                <c:pt idx="60">
                  <c:v>-1.2882273284210024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'Ferment range calcs'!$S$3</c:f>
              <c:strCache>
                <c:ptCount val="1"/>
                <c:pt idx="0">
                  <c:v>Low range</c:v>
                </c:pt>
              </c:strCache>
            </c:strRef>
          </c:tx>
          <c:marker>
            <c:symbol val="none"/>
          </c:marker>
          <c:xVal>
            <c:numRef>
              <c:f>'Ferment range calcs'!$Q$4:$Q$64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'Ferment range calcs'!$U$4:$U$64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13.364048550989382</c:v>
                </c:pt>
                <c:pt idx="2">
                  <c:v>13.29700082867541</c:v>
                </c:pt>
                <c:pt idx="3">
                  <c:v>13.153221459856409</c:v>
                </c:pt>
                <c:pt idx="4">
                  <c:v>12.729715707453449</c:v>
                </c:pt>
                <c:pt idx="5">
                  <c:v>11.705205889679593</c:v>
                </c:pt>
                <c:pt idx="6">
                  <c:v>10.609700090081379</c:v>
                </c:pt>
                <c:pt idx="7">
                  <c:v>9.5139053358628818</c:v>
                </c:pt>
                <c:pt idx="8">
                  <c:v>8.2954837374386603</c:v>
                </c:pt>
                <c:pt idx="9">
                  <c:v>6.8040815076057255</c:v>
                </c:pt>
                <c:pt idx="10">
                  <c:v>5.2254936000149126</c:v>
                </c:pt>
                <c:pt idx="11">
                  <c:v>3.6935272711363569</c:v>
                </c:pt>
                <c:pt idx="12">
                  <c:v>2.3722951918158905</c:v>
                </c:pt>
                <c:pt idx="13">
                  <c:v>1.1222053858198866</c:v>
                </c:pt>
                <c:pt idx="14">
                  <c:v>0.37140126472187451</c:v>
                </c:pt>
                <c:pt idx="15">
                  <c:v>-0.153841223937349</c:v>
                </c:pt>
                <c:pt idx="16">
                  <c:v>-0.51638092376410283</c:v>
                </c:pt>
                <c:pt idx="17">
                  <c:v>-0.76840699344607222</c:v>
                </c:pt>
                <c:pt idx="18">
                  <c:v>-0.94742970557735151</c:v>
                </c:pt>
                <c:pt idx="19">
                  <c:v>-1.078375884025665</c:v>
                </c:pt>
                <c:pt idx="20">
                  <c:v>-1.1772732945575071</c:v>
                </c:pt>
                <c:pt idx="21">
                  <c:v>-1.2543784662582165</c:v>
                </c:pt>
                <c:pt idx="22">
                  <c:v>-1.3163258721065176</c:v>
                </c:pt>
                <c:pt idx="23">
                  <c:v>-1.367486527637044</c:v>
                </c:pt>
                <c:pt idx="24">
                  <c:v>-1.4108023154295779</c:v>
                </c:pt>
                <c:pt idx="25">
                  <c:v>-1.4482970062285336</c:v>
                </c:pt>
                <c:pt idx="26">
                  <c:v>-1.481392527609303</c:v>
                </c:pt>
                <c:pt idx="27">
                  <c:v>-1.5111079761303077</c:v>
                </c:pt>
                <c:pt idx="28">
                  <c:v>-1.5381872728315142</c:v>
                </c:pt>
                <c:pt idx="29">
                  <c:v>-1.5631826919470959</c:v>
                </c:pt>
                <c:pt idx="30">
                  <c:v>-1.5865105963711765</c:v>
                </c:pt>
                <c:pt idx="31">
                  <c:v>-1.6084893315827307</c:v>
                </c:pt>
                <c:pt idx="32">
                  <c:v>-1.6293654491539034</c:v>
                </c:pt>
                <c:pt idx="33">
                  <c:v>-1.6493321569456052</c:v>
                </c:pt>
                <c:pt idx="34">
                  <c:v>-1.6685425018708671</c:v>
                </c:pt>
                <c:pt idx="35">
                  <c:v>-1.6871189249485725</c:v>
                </c:pt>
                <c:pt idx="36">
                  <c:v>-1.7051602796651375</c:v>
                </c:pt>
                <c:pt idx="37">
                  <c:v>-1.7227470511464225</c:v>
                </c:pt>
                <c:pt idx="38">
                  <c:v>-1.7399452821661128</c:v>
                </c:pt>
                <c:pt idx="39">
                  <c:v>-1.7568095580970906</c:v>
                </c:pt>
                <c:pt idx="40">
                  <c:v>-1.7733852990590195</c:v>
                </c:pt>
                <c:pt idx="41">
                  <c:v>-1.7897105364703756</c:v>
                </c:pt>
                <c:pt idx="42">
                  <c:v>-1.8058173019758659</c:v>
                </c:pt>
                <c:pt idx="43">
                  <c:v>-1.8217327221758244</c:v>
                </c:pt>
                <c:pt idx="44">
                  <c:v>-1.837479888066623</c:v>
                </c:pt>
                <c:pt idx="45">
                  <c:v>-1.8530785505095548</c:v>
                </c:pt>
                <c:pt idx="46">
                  <c:v>-1.8685456802931601</c:v>
                </c:pt>
                <c:pt idx="47">
                  <c:v>-1.8838959220194269</c:v>
                </c:pt>
                <c:pt idx="48">
                  <c:v>-1.8991419641487091</c:v>
                </c:pt>
                <c:pt idx="49">
                  <c:v>-1.9142948424000266</c:v>
                </c:pt>
                <c:pt idx="50">
                  <c:v>-1.9293641898432004</c:v>
                </c:pt>
                <c:pt idx="51">
                  <c:v>-1.9443584440965798</c:v>
                </c:pt>
                <c:pt idx="52">
                  <c:v>-1.9592850198148488</c:v>
                </c:pt>
                <c:pt idx="53">
                  <c:v>-1.9741504529391034</c:v>
                </c:pt>
                <c:pt idx="54">
                  <c:v>-1.9889605218573998</c:v>
                </c:pt>
                <c:pt idx="55">
                  <c:v>-2.0037203495937126</c:v>
                </c:pt>
                <c:pt idx="56">
                  <c:v>-2.0184344903367073</c:v>
                </c:pt>
                <c:pt idx="57">
                  <c:v>-2.0331070029846874</c:v>
                </c:pt>
                <c:pt idx="58">
                  <c:v>-2.0477415138803083</c:v>
                </c:pt>
                <c:pt idx="59">
                  <c:v>-2.0623412705085089</c:v>
                </c:pt>
                <c:pt idx="60">
                  <c:v>-2.0769091876110473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'Ferment range calcs'!$T$3</c:f>
              <c:strCache>
                <c:ptCount val="1"/>
                <c:pt idx="0">
                  <c:v>High range</c:v>
                </c:pt>
              </c:strCache>
            </c:strRef>
          </c:tx>
          <c:marker>
            <c:symbol val="none"/>
          </c:marker>
          <c:xVal>
            <c:numRef>
              <c:f>'Ferment range calcs'!$Q$4:$Q$64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'Ferment range calcs'!$V$4:$V$64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13.364048550989382</c:v>
                </c:pt>
                <c:pt idx="2">
                  <c:v>13.29700082867541</c:v>
                </c:pt>
                <c:pt idx="3">
                  <c:v>13.153221459856409</c:v>
                </c:pt>
                <c:pt idx="4">
                  <c:v>12.729715707453449</c:v>
                </c:pt>
                <c:pt idx="5">
                  <c:v>11.705205889679593</c:v>
                </c:pt>
                <c:pt idx="6">
                  <c:v>10.609700090081379</c:v>
                </c:pt>
                <c:pt idx="7">
                  <c:v>9.5139053358628818</c:v>
                </c:pt>
                <c:pt idx="8">
                  <c:v>8.2954837374386603</c:v>
                </c:pt>
                <c:pt idx="9">
                  <c:v>6.8040815076057255</c:v>
                </c:pt>
                <c:pt idx="10">
                  <c:v>5.2254936000149126</c:v>
                </c:pt>
                <c:pt idx="11">
                  <c:v>3.6935272711363569</c:v>
                </c:pt>
                <c:pt idx="12">
                  <c:v>2.3722951918158905</c:v>
                </c:pt>
                <c:pt idx="13">
                  <c:v>1.5647887597770744</c:v>
                </c:pt>
                <c:pt idx="14">
                  <c:v>0.82733184999915865</c:v>
                </c:pt>
                <c:pt idx="15">
                  <c:v>0.31675879203974405</c:v>
                </c:pt>
                <c:pt idx="16">
                  <c:v>-2.9908856485427349E-2</c:v>
                </c:pt>
                <c:pt idx="17">
                  <c:v>-0.26497398876170464</c:v>
                </c:pt>
                <c:pt idx="18">
                  <c:v>-0.42605313444371551</c:v>
                </c:pt>
                <c:pt idx="19">
                  <c:v>-0.5381710262105962</c:v>
                </c:pt>
                <c:pt idx="20">
                  <c:v>-0.61744468806680186</c:v>
                </c:pt>
                <c:pt idx="21">
                  <c:v>-0.67421136132891657</c:v>
                </c:pt>
                <c:pt idx="22">
                  <c:v>-0.71517806050178423</c:v>
                </c:pt>
                <c:pt idx="23">
                  <c:v>-0.74478071113083089</c:v>
                </c:pt>
                <c:pt idx="24">
                  <c:v>-0.7660190982297399</c:v>
                </c:pt>
                <c:pt idx="25">
                  <c:v>-0.7809685404690756</c:v>
                </c:pt>
                <c:pt idx="26">
                  <c:v>-0.79109680402298022</c:v>
                </c:pt>
                <c:pt idx="27">
                  <c:v>-0.7974637289394173</c:v>
                </c:pt>
                <c:pt idx="28">
                  <c:v>-0.80084945483074566</c:v>
                </c:pt>
                <c:pt idx="29">
                  <c:v>-0.80183846958902782</c:v>
                </c:pt>
                <c:pt idx="30">
                  <c:v>-0.80183846958902782</c:v>
                </c:pt>
                <c:pt idx="31">
                  <c:v>-0.80183846958902782</c:v>
                </c:pt>
                <c:pt idx="32">
                  <c:v>-0.80183846958902782</c:v>
                </c:pt>
                <c:pt idx="33">
                  <c:v>-0.80183846958902782</c:v>
                </c:pt>
                <c:pt idx="34">
                  <c:v>-0.80183846958902782</c:v>
                </c:pt>
                <c:pt idx="35">
                  <c:v>-0.80183846958902782</c:v>
                </c:pt>
                <c:pt idx="36">
                  <c:v>-0.80183846958902782</c:v>
                </c:pt>
                <c:pt idx="37">
                  <c:v>-0.80183846958902782</c:v>
                </c:pt>
                <c:pt idx="38">
                  <c:v>-0.80183846958902782</c:v>
                </c:pt>
                <c:pt idx="39">
                  <c:v>-0.80183846958902782</c:v>
                </c:pt>
                <c:pt idx="40">
                  <c:v>-0.80183846958902782</c:v>
                </c:pt>
                <c:pt idx="41">
                  <c:v>-0.80183846958902782</c:v>
                </c:pt>
                <c:pt idx="42">
                  <c:v>-0.80183846958902782</c:v>
                </c:pt>
                <c:pt idx="43">
                  <c:v>-0.80183846958902782</c:v>
                </c:pt>
                <c:pt idx="44">
                  <c:v>-0.80183846958902782</c:v>
                </c:pt>
                <c:pt idx="45">
                  <c:v>-0.80183846958902782</c:v>
                </c:pt>
                <c:pt idx="46">
                  <c:v>-0.80183846958902782</c:v>
                </c:pt>
                <c:pt idx="47">
                  <c:v>-0.80183846958902782</c:v>
                </c:pt>
                <c:pt idx="48">
                  <c:v>-0.80183846958902782</c:v>
                </c:pt>
                <c:pt idx="49">
                  <c:v>-0.80183846958902782</c:v>
                </c:pt>
                <c:pt idx="50">
                  <c:v>-0.80183846958902782</c:v>
                </c:pt>
                <c:pt idx="51">
                  <c:v>-0.80183846958902782</c:v>
                </c:pt>
                <c:pt idx="52">
                  <c:v>-0.80183846958902782</c:v>
                </c:pt>
                <c:pt idx="53">
                  <c:v>-0.80183846958902782</c:v>
                </c:pt>
                <c:pt idx="54">
                  <c:v>-0.80183846958902782</c:v>
                </c:pt>
                <c:pt idx="55">
                  <c:v>-0.80183846958902782</c:v>
                </c:pt>
                <c:pt idx="56">
                  <c:v>-0.80183846958902782</c:v>
                </c:pt>
                <c:pt idx="57">
                  <c:v>-0.80183846958902782</c:v>
                </c:pt>
                <c:pt idx="58">
                  <c:v>-0.80183846958902782</c:v>
                </c:pt>
                <c:pt idx="59">
                  <c:v>-0.80183846958902782</c:v>
                </c:pt>
                <c:pt idx="60">
                  <c:v>-0.80183846958902782</c:v>
                </c:pt>
              </c:numCache>
            </c:numRef>
          </c:yVal>
          <c:smooth val="1"/>
        </c:ser>
        <c:axId val="158993408"/>
        <c:axId val="159459584"/>
      </c:scatterChart>
      <c:scatterChart>
        <c:scatterStyle val="smoothMarker"/>
        <c:ser>
          <c:idx val="1"/>
          <c:order val="1"/>
          <c:tx>
            <c:strRef>
              <c:f>'Ferment 3'!$D$22</c:f>
              <c:strCache>
                <c:ptCount val="1"/>
                <c:pt idx="0">
                  <c:v>Temp C</c:v>
                </c:pt>
              </c:strCache>
            </c:strRef>
          </c:tx>
          <c:marker>
            <c:symbol val="none"/>
          </c:marker>
          <c:xVal>
            <c:numRef>
              <c:f>'Ferment 3'!$B$23:$B$63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'Ferment 3'!$D$23:$D$63</c:f>
              <c:numCache>
                <c:formatCode>General</c:formatCode>
                <c:ptCount val="41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13</c:v>
                </c:pt>
                <c:pt idx="5">
                  <c:v>13.5</c:v>
                </c:pt>
                <c:pt idx="6">
                  <c:v>13.5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</c:numCache>
            </c:numRef>
          </c:yVal>
          <c:smooth val="1"/>
        </c:ser>
        <c:axId val="160113024"/>
        <c:axId val="159489024"/>
      </c:scatterChart>
      <c:valAx>
        <c:axId val="158993408"/>
        <c:scaling>
          <c:orientation val="minMax"/>
          <c:max val="3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</c:title>
        <c:numFmt formatCode="General" sourceLinked="1"/>
        <c:tickLblPos val="nextTo"/>
        <c:crossAx val="159459584"/>
        <c:crosses val="autoZero"/>
        <c:crossBetween val="midCat"/>
      </c:valAx>
      <c:valAx>
        <c:axId val="1594595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Baume</a:t>
                </a:r>
              </a:p>
            </c:rich>
          </c:tx>
          <c:layout/>
        </c:title>
        <c:numFmt formatCode="General" sourceLinked="1"/>
        <c:tickLblPos val="nextTo"/>
        <c:crossAx val="158993408"/>
        <c:crosses val="autoZero"/>
        <c:crossBetween val="midCat"/>
      </c:valAx>
      <c:valAx>
        <c:axId val="159489024"/>
        <c:scaling>
          <c:orientation val="minMax"/>
          <c:max val="18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 (C)</a:t>
                </a:r>
              </a:p>
            </c:rich>
          </c:tx>
          <c:layout/>
        </c:title>
        <c:numFmt formatCode="General" sourceLinked="1"/>
        <c:tickLblPos val="nextTo"/>
        <c:crossAx val="160113024"/>
        <c:crosses val="max"/>
        <c:crossBetween val="midCat"/>
      </c:valAx>
      <c:valAx>
        <c:axId val="160113024"/>
        <c:scaling>
          <c:orientation val="minMax"/>
        </c:scaling>
        <c:delete val="1"/>
        <c:axPos val="b"/>
        <c:numFmt formatCode="General" sourceLinked="1"/>
        <c:tickLblPos val="none"/>
        <c:crossAx val="159489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294893861159317"/>
          <c:y val="7.8085164727543399E-2"/>
          <c:w val="0.21942986090065897"/>
          <c:h val="0.29988247737689733"/>
        </c:manualLayout>
      </c:layout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9.4043307607759627E-2"/>
          <c:y val="2.3172846936149381E-2"/>
          <c:w val="0.72362657711053679"/>
          <c:h val="0.91702973017656864"/>
        </c:manualLayout>
      </c:layout>
      <c:scatterChart>
        <c:scatterStyle val="smoothMarker"/>
        <c:ser>
          <c:idx val="8"/>
          <c:order val="1"/>
          <c:tx>
            <c:v>Active Cell Concentration - model</c:v>
          </c:tx>
          <c:marker>
            <c:symbol val="none"/>
          </c:marker>
          <c:xVal>
            <c:numRef>
              <c:f>'What-if model data'!$A$3:$A$63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'What-if model data'!$E$3:$E$63</c:f>
              <c:numCache>
                <c:formatCode>General</c:formatCode>
                <c:ptCount val="61"/>
                <c:pt idx="0">
                  <c:v>0.1802671049059906</c:v>
                </c:pt>
                <c:pt idx="1">
                  <c:v>0.4620829392630687</c:v>
                </c:pt>
                <c:pt idx="2">
                  <c:v>0.69060447625943855</c:v>
                </c:pt>
                <c:pt idx="3">
                  <c:v>1.1595929307838593</c:v>
                </c:pt>
                <c:pt idx="4">
                  <c:v>2.3358972618790625</c:v>
                </c:pt>
                <c:pt idx="5">
                  <c:v>3.2340092863786412</c:v>
                </c:pt>
                <c:pt idx="6">
                  <c:v>3.281333561939705</c:v>
                </c:pt>
                <c:pt idx="7">
                  <c:v>3.2802185292774331</c:v>
                </c:pt>
                <c:pt idx="8">
                  <c:v>3.416658060830978</c:v>
                </c:pt>
                <c:pt idx="9">
                  <c:v>3.7123644223414933</c:v>
                </c:pt>
                <c:pt idx="10">
                  <c:v>4.0287474694635312</c:v>
                </c:pt>
                <c:pt idx="11">
                  <c:v>4.1833283963727066</c:v>
                </c:pt>
                <c:pt idx="12">
                  <c:v>4.2339924008234284</c:v>
                </c:pt>
                <c:pt idx="13">
                  <c:v>4.2108720459409996</c:v>
                </c:pt>
                <c:pt idx="14">
                  <c:v>4.1860141147232302</c:v>
                </c:pt>
                <c:pt idx="15">
                  <c:v>4.1599797656765416</c:v>
                </c:pt>
                <c:pt idx="16">
                  <c:v>4.1331978735551997</c:v>
                </c:pt>
                <c:pt idx="17">
                  <c:v>4.1059700641470744</c:v>
                </c:pt>
                <c:pt idx="18">
                  <c:v>4.0784981940344194</c:v>
                </c:pt>
                <c:pt idx="19">
                  <c:v>4.0509146929947457</c:v>
                </c:pt>
                <c:pt idx="20">
                  <c:v>4.0233065769530869</c:v>
                </c:pt>
                <c:pt idx="21">
                  <c:v>3.9957318153871988</c:v>
                </c:pt>
                <c:pt idx="22">
                  <c:v>3.9682297727908113</c:v>
                </c:pt>
                <c:pt idx="23">
                  <c:v>3.9408277250146009</c:v>
                </c:pt>
                <c:pt idx="24">
                  <c:v>3.9135449324657601</c:v>
                </c:pt>
                <c:pt idx="25">
                  <c:v>3.8863952208820929</c:v>
                </c:pt>
                <c:pt idx="26">
                  <c:v>3.8593886480100648</c:v>
                </c:pt>
                <c:pt idx="27">
                  <c:v>3.8325326029547906</c:v>
                </c:pt>
                <c:pt idx="28">
                  <c:v>3.8058325469801031</c:v>
                </c:pt>
                <c:pt idx="29">
                  <c:v>3.7792925231217596</c:v>
                </c:pt>
                <c:pt idx="30">
                  <c:v>3.7529155136731922</c:v>
                </c:pt>
                <c:pt idx="31">
                  <c:v>3.726703695564229</c:v>
                </c:pt>
                <c:pt idx="32">
                  <c:v>3.7006586259002687</c:v>
                </c:pt>
                <c:pt idx="33">
                  <c:v>3.6747813788762125</c:v>
                </c:pt>
                <c:pt idx="34">
                  <c:v>3.649072648268775</c:v>
                </c:pt>
                <c:pt idx="35">
                  <c:v>3.6235328251823691</c:v>
                </c:pt>
                <c:pt idx="36">
                  <c:v>3.59816205774692</c:v>
                </c:pt>
                <c:pt idx="37">
                  <c:v>3.5729602974760897</c:v>
                </c:pt>
                <c:pt idx="38">
                  <c:v>3.5479273356430627</c:v>
                </c:pt>
                <c:pt idx="39">
                  <c:v>3.5230628320995714</c:v>
                </c:pt>
                <c:pt idx="40">
                  <c:v>3.4983663383127079</c:v>
                </c:pt>
                <c:pt idx="41">
                  <c:v>3.4738373159328977</c:v>
                </c:pt>
                <c:pt idx="42">
                  <c:v>3.4494751518756903</c:v>
                </c:pt>
                <c:pt idx="43">
                  <c:v>3.4252791706601169</c:v>
                </c:pt>
                <c:pt idx="44">
                  <c:v>3.4012486445703898</c:v>
                </c:pt>
                <c:pt idx="45">
                  <c:v>3.377382802077356</c:v>
                </c:pt>
                <c:pt idx="46">
                  <c:v>3.3536808348585581</c:v>
                </c:pt>
                <c:pt idx="47">
                  <c:v>3.3301419036821152</c:v>
                </c:pt>
                <c:pt idx="48">
                  <c:v>3.3067651433635463</c:v>
                </c:pt>
                <c:pt idx="49">
                  <c:v>3.2835496669616067</c:v>
                </c:pt>
                <c:pt idx="50">
                  <c:v>3.2604945693459042</c:v>
                </c:pt>
                <c:pt idx="51">
                  <c:v>3.2375989302430939</c:v>
                </c:pt>
                <c:pt idx="52">
                  <c:v>3.2148618168480962</c:v>
                </c:pt>
                <c:pt idx="53">
                  <c:v>3.1922822860706912</c:v>
                </c:pt>
                <c:pt idx="54">
                  <c:v>3.1698593864750646</c:v>
                </c:pt>
                <c:pt idx="55">
                  <c:v>3.1475921599596588</c:v>
                </c:pt>
                <c:pt idx="56">
                  <c:v>3.1254796432164715</c:v>
                </c:pt>
                <c:pt idx="57">
                  <c:v>3.1035208690023097</c:v>
                </c:pt>
                <c:pt idx="58">
                  <c:v>3.0817148672491044</c:v>
                </c:pt>
                <c:pt idx="59">
                  <c:v>3.0600606660359944</c:v>
                </c:pt>
                <c:pt idx="60">
                  <c:v>3.0385572924422859</c:v>
                </c:pt>
              </c:numCache>
            </c:numRef>
          </c:yVal>
          <c:smooth val="1"/>
        </c:ser>
        <c:ser>
          <c:idx val="10"/>
          <c:order val="3"/>
          <c:tx>
            <c:v>Nitrogen - model</c:v>
          </c:tx>
          <c:marker>
            <c:symbol val="none"/>
          </c:marker>
          <c:xVal>
            <c:numRef>
              <c:f>'What-if model data'!$A$3:$A$63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'What-if model data'!$G$3:$G$63</c:f>
              <c:numCache>
                <c:formatCode>General</c:formatCode>
                <c:ptCount val="61"/>
                <c:pt idx="0">
                  <c:v>0.25</c:v>
                </c:pt>
                <c:pt idx="1">
                  <c:v>0.23033193962325657</c:v>
                </c:pt>
                <c:pt idx="2">
                  <c:v>0.21151498025728696</c:v>
                </c:pt>
                <c:pt idx="3">
                  <c:v>0.1720352614655157</c:v>
                </c:pt>
                <c:pt idx="4">
                  <c:v>6.7936969031459529E-2</c:v>
                </c:pt>
                <c:pt idx="5">
                  <c:v>2.2082489287062589E-3</c:v>
                </c:pt>
                <c:pt idx="6">
                  <c:v>1.6701990621346041E-4</c:v>
                </c:pt>
                <c:pt idx="7">
                  <c:v>1.6746884495685399E-5</c:v>
                </c:pt>
                <c:pt idx="8">
                  <c:v>2.144943668705419E-2</c:v>
                </c:pt>
                <c:pt idx="9">
                  <c:v>1.6605088150287128</c:v>
                </c:pt>
                <c:pt idx="10">
                  <c:v>1.0470405766536681</c:v>
                </c:pt>
                <c:pt idx="11">
                  <c:v>0.4139148229539068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ser>
          <c:idx val="1"/>
          <c:order val="4"/>
          <c:tx>
            <c:v>Baume - Model (low limit)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'What-if model data'!$A$3:$A$63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'What-if model data'!$I$3:$I$63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13.364048550989382</c:v>
                </c:pt>
                <c:pt idx="2">
                  <c:v>13.29700082867541</c:v>
                </c:pt>
                <c:pt idx="3">
                  <c:v>13.153221459856409</c:v>
                </c:pt>
                <c:pt idx="4">
                  <c:v>12.729715707453449</c:v>
                </c:pt>
                <c:pt idx="5">
                  <c:v>11.705205889679593</c:v>
                </c:pt>
                <c:pt idx="6">
                  <c:v>10.609700090081379</c:v>
                </c:pt>
                <c:pt idx="7">
                  <c:v>9.5139053358628818</c:v>
                </c:pt>
                <c:pt idx="8">
                  <c:v>8.2954837374386603</c:v>
                </c:pt>
                <c:pt idx="9">
                  <c:v>6.8040815076057255</c:v>
                </c:pt>
                <c:pt idx="10">
                  <c:v>5.2254936000149126</c:v>
                </c:pt>
                <c:pt idx="11">
                  <c:v>3.6935272711363569</c:v>
                </c:pt>
                <c:pt idx="12">
                  <c:v>2.3722951918158905</c:v>
                </c:pt>
                <c:pt idx="13">
                  <c:v>1.1222053858198866</c:v>
                </c:pt>
                <c:pt idx="14">
                  <c:v>0.37140126472187457</c:v>
                </c:pt>
                <c:pt idx="15">
                  <c:v>-0.153841223937349</c:v>
                </c:pt>
                <c:pt idx="16">
                  <c:v>-0.51638092376410272</c:v>
                </c:pt>
                <c:pt idx="17">
                  <c:v>-0.76840699344607222</c:v>
                </c:pt>
                <c:pt idx="18">
                  <c:v>-0.94742970557735151</c:v>
                </c:pt>
                <c:pt idx="19">
                  <c:v>-1.0783758840256652</c:v>
                </c:pt>
                <c:pt idx="20">
                  <c:v>-1.1772732945575071</c:v>
                </c:pt>
                <c:pt idx="21">
                  <c:v>-1.2543784662582165</c:v>
                </c:pt>
                <c:pt idx="22">
                  <c:v>-1.3163258721065176</c:v>
                </c:pt>
                <c:pt idx="23">
                  <c:v>-1.367486527637044</c:v>
                </c:pt>
                <c:pt idx="24">
                  <c:v>-1.4108023154295779</c:v>
                </c:pt>
                <c:pt idx="25">
                  <c:v>-1.4482970062285336</c:v>
                </c:pt>
                <c:pt idx="26">
                  <c:v>-1.481392527609303</c:v>
                </c:pt>
                <c:pt idx="27">
                  <c:v>-1.5111079761303077</c:v>
                </c:pt>
                <c:pt idx="28">
                  <c:v>-1.5381872728315142</c:v>
                </c:pt>
                <c:pt idx="29">
                  <c:v>-1.5631826919470959</c:v>
                </c:pt>
                <c:pt idx="30">
                  <c:v>-1.5865105963711765</c:v>
                </c:pt>
                <c:pt idx="31">
                  <c:v>-1.6084893315827307</c:v>
                </c:pt>
                <c:pt idx="32">
                  <c:v>-1.6293654491539031</c:v>
                </c:pt>
                <c:pt idx="33">
                  <c:v>-1.6493321569456052</c:v>
                </c:pt>
                <c:pt idx="34">
                  <c:v>-1.6685425018708671</c:v>
                </c:pt>
                <c:pt idx="35">
                  <c:v>-1.6871189249485725</c:v>
                </c:pt>
                <c:pt idx="36">
                  <c:v>-1.7051602796651377</c:v>
                </c:pt>
                <c:pt idx="37">
                  <c:v>-1.7227470511464225</c:v>
                </c:pt>
                <c:pt idx="38">
                  <c:v>-1.7399452821661128</c:v>
                </c:pt>
                <c:pt idx="39">
                  <c:v>-1.7568095580970906</c:v>
                </c:pt>
                <c:pt idx="40">
                  <c:v>-1.7733852990590195</c:v>
                </c:pt>
                <c:pt idx="41">
                  <c:v>-1.7897105364703758</c:v>
                </c:pt>
                <c:pt idx="42">
                  <c:v>-1.8058173019758659</c:v>
                </c:pt>
                <c:pt idx="43">
                  <c:v>-1.8217327221758244</c:v>
                </c:pt>
                <c:pt idx="44">
                  <c:v>-1.837479888066623</c:v>
                </c:pt>
                <c:pt idx="45">
                  <c:v>-1.8530785505095548</c:v>
                </c:pt>
                <c:pt idx="46">
                  <c:v>-1.8685456802931604</c:v>
                </c:pt>
                <c:pt idx="47">
                  <c:v>-1.8838959220194267</c:v>
                </c:pt>
                <c:pt idx="48">
                  <c:v>-1.8991419641487088</c:v>
                </c:pt>
                <c:pt idx="49">
                  <c:v>-1.9142948424000266</c:v>
                </c:pt>
                <c:pt idx="50">
                  <c:v>-1.9293641898432004</c:v>
                </c:pt>
                <c:pt idx="51">
                  <c:v>-1.9443584440965798</c:v>
                </c:pt>
                <c:pt idx="52">
                  <c:v>-1.9592850198148488</c:v>
                </c:pt>
                <c:pt idx="53">
                  <c:v>-1.9741504529391034</c:v>
                </c:pt>
                <c:pt idx="54">
                  <c:v>-1.9889605218573998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</c:numCache>
            </c:numRef>
          </c:yVal>
          <c:smooth val="1"/>
        </c:ser>
        <c:ser>
          <c:idx val="2"/>
          <c:order val="5"/>
          <c:tx>
            <c:v>Baume - model (high limit)</c:v>
          </c:tx>
          <c:marker>
            <c:symbol val="none"/>
          </c:marker>
          <c:xVal>
            <c:numRef>
              <c:f>'What-if model data'!$A$3:$A$63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'What-if model data'!$J$3:$J$63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13.364048550989382</c:v>
                </c:pt>
                <c:pt idx="2">
                  <c:v>13.29700082867541</c:v>
                </c:pt>
                <c:pt idx="3">
                  <c:v>13.153221459856409</c:v>
                </c:pt>
                <c:pt idx="4">
                  <c:v>12.729715707453449</c:v>
                </c:pt>
                <c:pt idx="5">
                  <c:v>11.705205889679593</c:v>
                </c:pt>
                <c:pt idx="6">
                  <c:v>10.609700090081379</c:v>
                </c:pt>
                <c:pt idx="7">
                  <c:v>9.5139053358628818</c:v>
                </c:pt>
                <c:pt idx="8">
                  <c:v>8.2954837374386603</c:v>
                </c:pt>
                <c:pt idx="9">
                  <c:v>6.8040815076057255</c:v>
                </c:pt>
                <c:pt idx="10">
                  <c:v>5.2254936000149126</c:v>
                </c:pt>
                <c:pt idx="11">
                  <c:v>3.6935272711363569</c:v>
                </c:pt>
                <c:pt idx="12">
                  <c:v>2.3722951918158905</c:v>
                </c:pt>
                <c:pt idx="13">
                  <c:v>1.5647887597770744</c:v>
                </c:pt>
                <c:pt idx="14">
                  <c:v>0.82733184999915865</c:v>
                </c:pt>
                <c:pt idx="15">
                  <c:v>0.316758792039744</c:v>
                </c:pt>
                <c:pt idx="16">
                  <c:v>-2.9908856485427356E-2</c:v>
                </c:pt>
                <c:pt idx="17">
                  <c:v>-2.9908856485427356E-2</c:v>
                </c:pt>
                <c:pt idx="18">
                  <c:v>-2.9908856485427356E-2</c:v>
                </c:pt>
                <c:pt idx="19">
                  <c:v>-2.9908856485427356E-2</c:v>
                </c:pt>
                <c:pt idx="20">
                  <c:v>-2.9908856485427356E-2</c:v>
                </c:pt>
                <c:pt idx="21">
                  <c:v>-2.9908856485427356E-2</c:v>
                </c:pt>
                <c:pt idx="22">
                  <c:v>-2.9908856485427356E-2</c:v>
                </c:pt>
                <c:pt idx="23">
                  <c:v>-2.9908856485427356E-2</c:v>
                </c:pt>
                <c:pt idx="24">
                  <c:v>-2.9908856485427356E-2</c:v>
                </c:pt>
                <c:pt idx="25">
                  <c:v>-2.9908856485427356E-2</c:v>
                </c:pt>
                <c:pt idx="26">
                  <c:v>-2.9908856485427356E-2</c:v>
                </c:pt>
                <c:pt idx="27">
                  <c:v>-2.9908856485427356E-2</c:v>
                </c:pt>
                <c:pt idx="28">
                  <c:v>-2.9908856485427356E-2</c:v>
                </c:pt>
                <c:pt idx="29">
                  <c:v>-2.9908856485427356E-2</c:v>
                </c:pt>
                <c:pt idx="30">
                  <c:v>-2.9908856485427356E-2</c:v>
                </c:pt>
                <c:pt idx="31">
                  <c:v>-2.9908856485427356E-2</c:v>
                </c:pt>
                <c:pt idx="32">
                  <c:v>-2.9908856485427356E-2</c:v>
                </c:pt>
                <c:pt idx="33">
                  <c:v>-2.9908856485427356E-2</c:v>
                </c:pt>
                <c:pt idx="34">
                  <c:v>-2.9908856485427356E-2</c:v>
                </c:pt>
                <c:pt idx="35">
                  <c:v>-2.9908856485427356E-2</c:v>
                </c:pt>
                <c:pt idx="36">
                  <c:v>-2.9908856485427356E-2</c:v>
                </c:pt>
                <c:pt idx="37">
                  <c:v>-2.9908856485427356E-2</c:v>
                </c:pt>
                <c:pt idx="38">
                  <c:v>-2.9908856485427356E-2</c:v>
                </c:pt>
                <c:pt idx="39">
                  <c:v>-2.9908856485427356E-2</c:v>
                </c:pt>
                <c:pt idx="40">
                  <c:v>-2.9908856485427356E-2</c:v>
                </c:pt>
                <c:pt idx="41">
                  <c:v>-2.9908856485427356E-2</c:v>
                </c:pt>
                <c:pt idx="42">
                  <c:v>-2.9908856485427356E-2</c:v>
                </c:pt>
                <c:pt idx="43">
                  <c:v>-2.9908856485427356E-2</c:v>
                </c:pt>
                <c:pt idx="44">
                  <c:v>-2.9908856485427356E-2</c:v>
                </c:pt>
                <c:pt idx="45">
                  <c:v>-2.9908856485427356E-2</c:v>
                </c:pt>
                <c:pt idx="46">
                  <c:v>-2.9908856485427356E-2</c:v>
                </c:pt>
                <c:pt idx="47">
                  <c:v>-2.9908856485427356E-2</c:v>
                </c:pt>
                <c:pt idx="48">
                  <c:v>-2.9908856485427356E-2</c:v>
                </c:pt>
                <c:pt idx="49">
                  <c:v>-2.9908856485427356E-2</c:v>
                </c:pt>
                <c:pt idx="50">
                  <c:v>-2.9908856485427356E-2</c:v>
                </c:pt>
                <c:pt idx="51">
                  <c:v>-2.9908856485427356E-2</c:v>
                </c:pt>
                <c:pt idx="52">
                  <c:v>-2.9908856485427356E-2</c:v>
                </c:pt>
                <c:pt idx="53">
                  <c:v>-2.9908856485427356E-2</c:v>
                </c:pt>
                <c:pt idx="54">
                  <c:v>-2.9908856485427356E-2</c:v>
                </c:pt>
                <c:pt idx="55">
                  <c:v>-2.9908856485427356E-2</c:v>
                </c:pt>
                <c:pt idx="56">
                  <c:v>-2.9908856485427356E-2</c:v>
                </c:pt>
                <c:pt idx="57">
                  <c:v>-2.9908856485427356E-2</c:v>
                </c:pt>
                <c:pt idx="58">
                  <c:v>-2.9908856485427356E-2</c:v>
                </c:pt>
                <c:pt idx="59">
                  <c:v>-2.9908856485427356E-2</c:v>
                </c:pt>
                <c:pt idx="60">
                  <c:v>-2.9908856485427356E-2</c:v>
                </c:pt>
              </c:numCache>
            </c:numRef>
          </c:yVal>
          <c:smooth val="1"/>
        </c:ser>
        <c:ser>
          <c:idx val="6"/>
          <c:order val="6"/>
          <c:tx>
            <c:v>Baume - model</c:v>
          </c:tx>
          <c:spPr>
            <a:ln w="50800"/>
          </c:spPr>
          <c:marker>
            <c:symbol val="none"/>
          </c:marker>
          <c:xVal>
            <c:numRef>
              <c:f>'What-if model data'!$A$3:$A$63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'What-if model data'!$C$3:$C$63</c:f>
              <c:numCache>
                <c:formatCode>General</c:formatCode>
                <c:ptCount val="61"/>
                <c:pt idx="0">
                  <c:v>13.433333333333334</c:v>
                </c:pt>
                <c:pt idx="1">
                  <c:v>13.364048550989382</c:v>
                </c:pt>
                <c:pt idx="2">
                  <c:v>13.29700082867541</c:v>
                </c:pt>
                <c:pt idx="3">
                  <c:v>13.153221459856409</c:v>
                </c:pt>
                <c:pt idx="4">
                  <c:v>12.729715707453449</c:v>
                </c:pt>
                <c:pt idx="5">
                  <c:v>11.705205889679593</c:v>
                </c:pt>
                <c:pt idx="6">
                  <c:v>10.609700090081379</c:v>
                </c:pt>
                <c:pt idx="7">
                  <c:v>9.5139053358628818</c:v>
                </c:pt>
                <c:pt idx="8">
                  <c:v>8.2954837374386603</c:v>
                </c:pt>
                <c:pt idx="9">
                  <c:v>6.8040815076057255</c:v>
                </c:pt>
                <c:pt idx="10">
                  <c:v>5.2254936000149126</c:v>
                </c:pt>
                <c:pt idx="11">
                  <c:v>3.6935272711363569</c:v>
                </c:pt>
                <c:pt idx="12">
                  <c:v>2.3722951918158905</c:v>
                </c:pt>
                <c:pt idx="13">
                  <c:v>1.3434970727984805</c:v>
                </c:pt>
                <c:pt idx="14">
                  <c:v>0.59936655736051658</c:v>
                </c:pt>
                <c:pt idx="15">
                  <c:v>8.1458784051197511E-2</c:v>
                </c:pt>
                <c:pt idx="16">
                  <c:v>-0.27314489012476506</c:v>
                </c:pt>
                <c:pt idx="17">
                  <c:v>-0.51669049110388843</c:v>
                </c:pt>
                <c:pt idx="18">
                  <c:v>-0.68674142001053351</c:v>
                </c:pt>
                <c:pt idx="19">
                  <c:v>-0.80827345511813065</c:v>
                </c:pt>
                <c:pt idx="20">
                  <c:v>-0.89735899131215446</c:v>
                </c:pt>
                <c:pt idx="21">
                  <c:v>-0.96429491379356647</c:v>
                </c:pt>
                <c:pt idx="22">
                  <c:v>-1.015751966304151</c:v>
                </c:pt>
                <c:pt idx="23">
                  <c:v>-1.0561336193839375</c:v>
                </c:pt>
                <c:pt idx="24">
                  <c:v>-1.0884107068296589</c:v>
                </c:pt>
                <c:pt idx="25">
                  <c:v>-1.1146327733488046</c:v>
                </c:pt>
                <c:pt idx="26">
                  <c:v>-1.1362446658161416</c:v>
                </c:pt>
                <c:pt idx="27">
                  <c:v>-1.1542858525348625</c:v>
                </c:pt>
                <c:pt idx="28">
                  <c:v>-1.1695183638311299</c:v>
                </c:pt>
                <c:pt idx="29">
                  <c:v>-1.1825105807680618</c:v>
                </c:pt>
                <c:pt idx="30">
                  <c:v>-1.1936932047181712</c:v>
                </c:pt>
                <c:pt idx="31">
                  <c:v>-1.2033973601364467</c:v>
                </c:pt>
                <c:pt idx="32">
                  <c:v>-1.2118810031382439</c:v>
                </c:pt>
                <c:pt idx="33">
                  <c:v>-1.2193475349073681</c:v>
                </c:pt>
                <c:pt idx="34">
                  <c:v>-1.2259591279136792</c:v>
                </c:pt>
                <c:pt idx="35">
                  <c:v>-1.2318464067719437</c:v>
                </c:pt>
                <c:pt idx="36">
                  <c:v>-1.2371155767787057</c:v>
                </c:pt>
                <c:pt idx="37">
                  <c:v>-1.241853739503594</c:v>
                </c:pt>
                <c:pt idx="38">
                  <c:v>-1.24613290316457</c:v>
                </c:pt>
                <c:pt idx="39">
                  <c:v>-1.2500130414189283</c:v>
                </c:pt>
                <c:pt idx="40">
                  <c:v>-1.2535444501747934</c:v>
                </c:pt>
                <c:pt idx="41">
                  <c:v>-1.2567695808197281</c:v>
                </c:pt>
                <c:pt idx="42">
                  <c:v>-1.2597244788765536</c:v>
                </c:pt>
                <c:pt idx="43">
                  <c:v>-1.2624399224180169</c:v>
                </c:pt>
                <c:pt idx="44">
                  <c:v>-1.2649423299353897</c:v>
                </c:pt>
                <c:pt idx="45">
                  <c:v>-1.2672544896598639</c:v>
                </c:pt>
                <c:pt idx="46">
                  <c:v>-1.2693961494917347</c:v>
                </c:pt>
                <c:pt idx="47">
                  <c:v>-1.2713844972783752</c:v>
                </c:pt>
                <c:pt idx="48">
                  <c:v>-1.2732345542176107</c:v>
                </c:pt>
                <c:pt idx="49">
                  <c:v>-1.274959498965458</c:v>
                </c:pt>
                <c:pt idx="50">
                  <c:v>-1.2765709361156989</c:v>
                </c:pt>
                <c:pt idx="51">
                  <c:v>-1.2780791197518446</c:v>
                </c:pt>
                <c:pt idx="52">
                  <c:v>-1.279493140504707</c:v>
                </c:pt>
                <c:pt idx="53">
                  <c:v>-1.2808210828037032</c:v>
                </c:pt>
                <c:pt idx="54">
                  <c:v>-1.2820701576577698</c:v>
                </c:pt>
                <c:pt idx="55">
                  <c:v>-1.2832468152471559</c:v>
                </c:pt>
                <c:pt idx="56">
                  <c:v>-1.2843568407798289</c:v>
                </c:pt>
                <c:pt idx="57">
                  <c:v>-1.2854054364130492</c:v>
                </c:pt>
                <c:pt idx="58">
                  <c:v>-1.2863972915222401</c:v>
                </c:pt>
                <c:pt idx="59">
                  <c:v>-1.2873366431855879</c:v>
                </c:pt>
                <c:pt idx="60">
                  <c:v>-1.2882273284210024</c:v>
                </c:pt>
              </c:numCache>
            </c:numRef>
          </c:yVal>
          <c:smooth val="1"/>
        </c:ser>
        <c:axId val="173988096"/>
        <c:axId val="175726976"/>
      </c:scatterChart>
      <c:scatterChart>
        <c:scatterStyle val="lineMarker"/>
        <c:ser>
          <c:idx val="0"/>
          <c:order val="7"/>
          <c:tx>
            <c:v>Baume - actual</c:v>
          </c:tx>
          <c:spPr>
            <a:ln w="28575">
              <a:noFill/>
            </a:ln>
          </c:spPr>
          <c:marker>
            <c:symbol val="diamond"/>
            <c:size val="10"/>
          </c:marker>
          <c:xVal>
            <c:numRef>
              <c:f>'What-if Analysis'!$B$14:$B$54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'What-if Analysis'!$C$14:$C$54</c:f>
              <c:numCache>
                <c:formatCode>General</c:formatCode>
                <c:ptCount val="41"/>
                <c:pt idx="0">
                  <c:v>13.6</c:v>
                </c:pt>
                <c:pt idx="1">
                  <c:v>13.5</c:v>
                </c:pt>
                <c:pt idx="2">
                  <c:v>13.2</c:v>
                </c:pt>
                <c:pt idx="3">
                  <c:v>12.9</c:v>
                </c:pt>
                <c:pt idx="4">
                  <c:v>12.2</c:v>
                </c:pt>
                <c:pt idx="5">
                  <c:v>11.5</c:v>
                </c:pt>
                <c:pt idx="6">
                  <c:v>10.9</c:v>
                </c:pt>
                <c:pt idx="7">
                  <c:v>10.3</c:v>
                </c:pt>
                <c:pt idx="8">
                  <c:v>8.4</c:v>
                </c:pt>
                <c:pt idx="9">
                  <c:v>6.4</c:v>
                </c:pt>
                <c:pt idx="10">
                  <c:v>4.5999999999999996</c:v>
                </c:pt>
                <c:pt idx="11">
                  <c:v>3.3</c:v>
                </c:pt>
                <c:pt idx="12">
                  <c:v>2.5</c:v>
                </c:pt>
              </c:numCache>
            </c:numRef>
          </c:yVal>
        </c:ser>
        <c:axId val="173988096"/>
        <c:axId val="175726976"/>
      </c:scatterChart>
      <c:scatterChart>
        <c:scatterStyle val="smoothMarker"/>
        <c:ser>
          <c:idx val="7"/>
          <c:order val="0"/>
          <c:tx>
            <c:v>Required refrigeration - model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'What-if model data'!$A$3:$A$63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'What-if model data'!$D$3:$D$63</c:f>
              <c:numCache>
                <c:formatCode>General</c:formatCode>
                <c:ptCount val="61"/>
                <c:pt idx="0">
                  <c:v>1.3052224034122419</c:v>
                </c:pt>
                <c:pt idx="1">
                  <c:v>1.6052928016786383</c:v>
                </c:pt>
                <c:pt idx="2">
                  <c:v>2.2595006915438285</c:v>
                </c:pt>
                <c:pt idx="3">
                  <c:v>2.9342801120788429</c:v>
                </c:pt>
                <c:pt idx="4">
                  <c:v>7.571025618462242</c:v>
                </c:pt>
                <c:pt idx="5">
                  <c:v>13.230868702561995</c:v>
                </c:pt>
                <c:pt idx="6">
                  <c:v>11.766912825324685</c:v>
                </c:pt>
                <c:pt idx="7">
                  <c:v>12.040614517283553</c:v>
                </c:pt>
                <c:pt idx="8">
                  <c:v>13.428460666821509</c:v>
                </c:pt>
                <c:pt idx="9">
                  <c:v>15.446372635933294</c:v>
                </c:pt>
                <c:pt idx="10">
                  <c:v>16.461419450511102</c:v>
                </c:pt>
                <c:pt idx="11">
                  <c:v>15.772496347403957</c:v>
                </c:pt>
                <c:pt idx="12">
                  <c:v>12.844578051725458</c:v>
                </c:pt>
                <c:pt idx="13">
                  <c:v>10.299285119107525</c:v>
                </c:pt>
                <c:pt idx="14">
                  <c:v>8.3015682191192539</c:v>
                </c:pt>
                <c:pt idx="15">
                  <c:v>5.8671611333987457</c:v>
                </c:pt>
                <c:pt idx="16">
                  <c:v>5.1924464886759321</c:v>
                </c:pt>
                <c:pt idx="17">
                  <c:v>3.7418869925161329</c:v>
                </c:pt>
                <c:pt idx="18">
                  <c:v>2.6912673044843713</c:v>
                </c:pt>
                <c:pt idx="19">
                  <c:v>2.606131063734586</c:v>
                </c:pt>
                <c:pt idx="20">
                  <c:v>1.6944892217078893</c:v>
                </c:pt>
                <c:pt idx="21">
                  <c:v>1.5302759453308181</c:v>
                </c:pt>
                <c:pt idx="22">
                  <c:v>1.9211529320937277</c:v>
                </c:pt>
                <c:pt idx="23">
                  <c:v>1.1737870450513712</c:v>
                </c:pt>
                <c:pt idx="24">
                  <c:v>1.7564639402145821</c:v>
                </c:pt>
                <c:pt idx="25">
                  <c:v>1.0511945398359983</c:v>
                </c:pt>
                <c:pt idx="26">
                  <c:v>1.6634291033788884</c:v>
                </c:pt>
                <c:pt idx="27">
                  <c:v>0.97934594580562895</c:v>
                </c:pt>
                <c:pt idx="28">
                  <c:v>1.6070598949911759</c:v>
                </c:pt>
                <c:pt idx="29">
                  <c:v>0.9344873945631027</c:v>
                </c:pt>
                <c:pt idx="30">
                  <c:v>1.5708998712298337</c:v>
                </c:pt>
                <c:pt idx="31">
                  <c:v>0.90499831127355779</c:v>
                </c:pt>
                <c:pt idx="32">
                  <c:v>1.5465960723984704</c:v>
                </c:pt>
                <c:pt idx="33">
                  <c:v>0.88477492266070046</c:v>
                </c:pt>
                <c:pt idx="34">
                  <c:v>1.5296200619306886</c:v>
                </c:pt>
                <c:pt idx="35">
                  <c:v>0.8704102213976278</c:v>
                </c:pt>
                <c:pt idx="36">
                  <c:v>1.5173752867381529</c:v>
                </c:pt>
                <c:pt idx="37">
                  <c:v>0.85990163977321299</c:v>
                </c:pt>
                <c:pt idx="38">
                  <c:v>1.5083002186853121</c:v>
                </c:pt>
                <c:pt idx="39">
                  <c:v>0.85201910984008511</c:v>
                </c:pt>
                <c:pt idx="40">
                  <c:v>1.5014167128428411</c:v>
                </c:pt>
                <c:pt idx="41">
                  <c:v>0.84597797255137297</c:v>
                </c:pt>
                <c:pt idx="42">
                  <c:v>1.4960901710078283</c:v>
                </c:pt>
                <c:pt idx="43">
                  <c:v>0.84126107642131731</c:v>
                </c:pt>
                <c:pt idx="44">
                  <c:v>1.4918961488119593</c:v>
                </c:pt>
                <c:pt idx="45">
                  <c:v>0.83751774194200934</c:v>
                </c:pt>
                <c:pt idx="46">
                  <c:v>1.4885431005568728</c:v>
                </c:pt>
                <c:pt idx="47">
                  <c:v>0.83450416268901739</c:v>
                </c:pt>
                <c:pt idx="48">
                  <c:v>1.4858260160378418</c:v>
                </c:pt>
                <c:pt idx="49">
                  <c:v>0.83204705416940239</c:v>
                </c:pt>
                <c:pt idx="50">
                  <c:v>1.4835977077058957</c:v>
                </c:pt>
                <c:pt idx="51">
                  <c:v>0.83002081542896367</c:v>
                </c:pt>
                <c:pt idx="52">
                  <c:v>1.481750524650719</c:v>
                </c:pt>
                <c:pt idx="53">
                  <c:v>0.82833279635060519</c:v>
                </c:pt>
                <c:pt idx="54">
                  <c:v>1.4802044123754183</c:v>
                </c:pt>
                <c:pt idx="55">
                  <c:v>0.82691356621151613</c:v>
                </c:pt>
                <c:pt idx="56">
                  <c:v>1.4788989392067773</c:v>
                </c:pt>
                <c:pt idx="57">
                  <c:v>0.82571034726460724</c:v>
                </c:pt>
                <c:pt idx="58">
                  <c:v>1.4777878625994931</c:v>
                </c:pt>
                <c:pt idx="59">
                  <c:v>0.82468249768246793</c:v>
                </c:pt>
                <c:pt idx="60">
                  <c:v>1.4768353576109985</c:v>
                </c:pt>
              </c:numCache>
            </c:numRef>
          </c:yVal>
          <c:smooth val="1"/>
        </c:ser>
        <c:ser>
          <c:idx val="9"/>
          <c:order val="2"/>
          <c:tx>
            <c:v>Ethanol - model</c:v>
          </c:tx>
          <c:marker>
            <c:symbol val="none"/>
          </c:marker>
          <c:xVal>
            <c:numRef>
              <c:f>'What-if model data'!$A$3:$A$63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</c:numCache>
            </c:numRef>
          </c:xVal>
          <c:yVal>
            <c:numRef>
              <c:f>'What-if model data'!$F$3:$F$63</c:f>
              <c:numCache>
                <c:formatCode>General</c:formatCode>
                <c:ptCount val="61"/>
                <c:pt idx="0">
                  <c:v>0</c:v>
                </c:pt>
                <c:pt idx="1">
                  <c:v>0.59895540118488377</c:v>
                </c:pt>
                <c:pt idx="2">
                  <c:v>1.1785558488619774</c:v>
                </c:pt>
                <c:pt idx="3">
                  <c:v>2.4216578399449378</c:v>
                </c:pt>
                <c:pt idx="4">
                  <c:v>6.0854358582577834</c:v>
                </c:pt>
                <c:pt idx="5">
                  <c:v>14.959511607568601</c:v>
                </c:pt>
                <c:pt idx="6">
                  <c:v>24.452765928664334</c:v>
                </c:pt>
                <c:pt idx="7">
                  <c:v>33.952762755244521</c:v>
                </c:pt>
                <c:pt idx="8">
                  <c:v>44.527015244776045</c:v>
                </c:pt>
                <c:pt idx="9">
                  <c:v>57.499283841486168</c:v>
                </c:pt>
                <c:pt idx="10">
                  <c:v>71.269189992686009</c:v>
                </c:pt>
                <c:pt idx="11">
                  <c:v>84.684825304948234</c:v>
                </c:pt>
                <c:pt idx="12">
                  <c:v>96.307210426750984</c:v>
                </c:pt>
                <c:pt idx="13">
                  <c:v>105.39647992022081</c:v>
                </c:pt>
                <c:pt idx="14">
                  <c:v>111.99241520775948</c:v>
                </c:pt>
                <c:pt idx="15">
                  <c:v>116.59150164843204</c:v>
                </c:pt>
                <c:pt idx="16">
                  <c:v>119.74124691036026</c:v>
                </c:pt>
                <c:pt idx="17">
                  <c:v>121.90252046861464</c:v>
                </c:pt>
                <c:pt idx="18">
                  <c:v>123.40918300465238</c:v>
                </c:pt>
                <c:pt idx="19">
                  <c:v>124.48397540199274</c:v>
                </c:pt>
                <c:pt idx="20">
                  <c:v>125.27035888675607</c:v>
                </c:pt>
                <c:pt idx="21">
                  <c:v>125.86019167301318</c:v>
                </c:pt>
                <c:pt idx="22">
                  <c:v>126.31290821208096</c:v>
                </c:pt>
                <c:pt idx="23">
                  <c:v>126.66768100184967</c:v>
                </c:pt>
                <c:pt idx="24">
                  <c:v>126.95089474001185</c:v>
                </c:pt>
                <c:pt idx="25">
                  <c:v>127.1807226826032</c:v>
                </c:pt>
                <c:pt idx="26">
                  <c:v>127.36995675007367</c:v>
                </c:pt>
                <c:pt idx="27">
                  <c:v>127.52778682780055</c:v>
                </c:pt>
                <c:pt idx="28">
                  <c:v>127.66094120370349</c:v>
                </c:pt>
                <c:pt idx="29">
                  <c:v>127.77443235679364</c:v>
                </c:pt>
                <c:pt idx="30">
                  <c:v>127.87205443298973</c:v>
                </c:pt>
                <c:pt idx="31">
                  <c:v>127.95672146422831</c:v>
                </c:pt>
                <c:pt idx="32">
                  <c:v>128.03070149113245</c:v>
                </c:pt>
                <c:pt idx="33">
                  <c:v>128.09578138574403</c:v>
                </c:pt>
                <c:pt idx="34">
                  <c:v>128.15338472760322</c:v>
                </c:pt>
                <c:pt idx="35">
                  <c:v>128.20465734846437</c:v>
                </c:pt>
                <c:pt idx="36">
                  <c:v>128.2505302642102</c:v>
                </c:pt>
                <c:pt idx="37">
                  <c:v>128.29176656069725</c:v>
                </c:pt>
                <c:pt idx="38">
                  <c:v>128.32899673817985</c:v>
                </c:pt>
                <c:pt idx="39">
                  <c:v>128.36274564868992</c:v>
                </c:pt>
                <c:pt idx="40">
                  <c:v>128.3934532366662</c:v>
                </c:pt>
                <c:pt idx="41">
                  <c:v>128.42149066118955</c:v>
                </c:pt>
                <c:pt idx="42">
                  <c:v>128.44717294030133</c:v>
                </c:pt>
                <c:pt idx="43">
                  <c:v>128.47076895067252</c:v>
                </c:pt>
                <c:pt idx="44">
                  <c:v>128.4925093978209</c:v>
                </c:pt>
                <c:pt idx="45">
                  <c:v>128.512593215555</c:v>
                </c:pt>
                <c:pt idx="46">
                  <c:v>128.53119273980485</c:v>
                </c:pt>
                <c:pt idx="47">
                  <c:v>128.54845791885398</c:v>
                </c:pt>
                <c:pt idx="48">
                  <c:v>128.56451976051491</c:v>
                </c:pt>
                <c:pt idx="49">
                  <c:v>128.57949317094267</c:v>
                </c:pt>
                <c:pt idx="50">
                  <c:v>128.59347930529694</c:v>
                </c:pt>
                <c:pt idx="51">
                  <c:v>128.606567524322</c:v>
                </c:pt>
                <c:pt idx="52">
                  <c:v>128.61883703094728</c:v>
                </c:pt>
                <c:pt idx="53">
                  <c:v>128.63035824565046</c:v>
                </c:pt>
                <c:pt idx="54">
                  <c:v>128.64119396742836</c:v>
                </c:pt>
                <c:pt idx="55">
                  <c:v>128.65140035794806</c:v>
                </c:pt>
                <c:pt idx="56">
                  <c:v>128.6610277791747</c:v>
                </c:pt>
                <c:pt idx="57">
                  <c:v>128.67012150903562</c:v>
                </c:pt>
                <c:pt idx="58">
                  <c:v>128.67872235512593</c:v>
                </c:pt>
                <c:pt idx="59">
                  <c:v>128.68686718282871</c:v>
                </c:pt>
                <c:pt idx="60">
                  <c:v>128.69458937131188</c:v>
                </c:pt>
              </c:numCache>
            </c:numRef>
          </c:yVal>
          <c:smooth val="1"/>
        </c:ser>
        <c:axId val="176981120"/>
        <c:axId val="175749376"/>
      </c:scatterChart>
      <c:valAx>
        <c:axId val="173988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AU" sz="1200"/>
                  <a:t>Ferment Duration (days)</a:t>
                </a:r>
              </a:p>
            </c:rich>
          </c:tx>
          <c:layout/>
        </c:title>
        <c:numFmt formatCode="General" sourceLinked="1"/>
        <c:tickLblPos val="nextTo"/>
        <c:crossAx val="175726976"/>
        <c:crosses val="autoZero"/>
        <c:crossBetween val="midCat"/>
      </c:valAx>
      <c:valAx>
        <c:axId val="1757269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AU" sz="1200"/>
                  <a:t>Baume, Nitrogen (g/L), Active Cell Mass (g/L)</a:t>
                </a:r>
              </a:p>
            </c:rich>
          </c:tx>
          <c:layout/>
        </c:title>
        <c:numFmt formatCode="General" sourceLinked="1"/>
        <c:tickLblPos val="nextTo"/>
        <c:crossAx val="173988096"/>
        <c:crosses val="autoZero"/>
        <c:crossBetween val="midCat"/>
      </c:valAx>
      <c:valAx>
        <c:axId val="17574937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AU" sz="1200"/>
                  <a:t>Ethanol (g/L), Required</a:t>
                </a:r>
                <a:r>
                  <a:rPr lang="en-AU" sz="1200" baseline="0"/>
                  <a:t> Refrigeration (kWr)</a:t>
                </a:r>
                <a:endParaRPr lang="en-AU" sz="1200"/>
              </a:p>
            </c:rich>
          </c:tx>
          <c:layout/>
        </c:title>
        <c:numFmt formatCode="General" sourceLinked="1"/>
        <c:tickLblPos val="nextTo"/>
        <c:crossAx val="176981120"/>
        <c:crosses val="max"/>
        <c:crossBetween val="midCat"/>
      </c:valAx>
      <c:valAx>
        <c:axId val="176981120"/>
        <c:scaling>
          <c:orientation val="minMax"/>
        </c:scaling>
        <c:delete val="1"/>
        <c:axPos val="b"/>
        <c:numFmt formatCode="General" sourceLinked="1"/>
        <c:tickLblPos val="none"/>
        <c:crossAx val="175749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0003647017648991"/>
          <c:y val="0.17781064730947693"/>
          <c:w val="0.36813560088798836"/>
          <c:h val="0.32986297534333253"/>
        </c:manualLayout>
      </c:layout>
    </c:legend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81" workbookViewId="0" zoomToFit="1"/>
  </sheetViews>
  <pageMargins left="0.7" right="0.7" top="0.75" bottom="0.75" header="0.3" footer="0.3"/>
  <drawing r:id="rId1"/>
</chartsheet>
</file>

<file path=xl/ctrlProps/ctrlProp10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114300</xdr:rowOff>
    </xdr:from>
    <xdr:to>
      <xdr:col>10</xdr:col>
      <xdr:colOff>952501</xdr:colOff>
      <xdr:row>19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114300</xdr:rowOff>
    </xdr:from>
    <xdr:to>
      <xdr:col>10</xdr:col>
      <xdr:colOff>942976</xdr:colOff>
      <xdr:row>19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133350</xdr:rowOff>
    </xdr:from>
    <xdr:to>
      <xdr:col>10</xdr:col>
      <xdr:colOff>933451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91409</xdr:colOff>
      <xdr:row>0</xdr:row>
      <xdr:rowOff>100853</xdr:rowOff>
    </xdr:from>
    <xdr:to>
      <xdr:col>2</xdr:col>
      <xdr:colOff>737187</xdr:colOff>
      <xdr:row>4</xdr:row>
      <xdr:rowOff>66213</xdr:rowOff>
    </xdr:to>
    <xdr:pic>
      <xdr:nvPicPr>
        <xdr:cNvPr id="3" name="Picture 2" descr="AWRI_V4.1_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291" y="100853"/>
          <a:ext cx="1923249" cy="5928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85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0.88448</cdr:x>
      <cdr:y>0.74992</cdr:y>
    </cdr:from>
    <cdr:to>
      <cdr:x>1</cdr:x>
      <cdr:y>1</cdr:y>
    </cdr:to>
    <cdr:pic>
      <cdr:nvPicPr>
        <cdr:cNvPr id="3" name="Picture 2" descr="AWRI_V1_JPG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36322" y="4594412"/>
          <a:ext cx="1075766" cy="15216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7" Type="http://schemas.openxmlformats.org/officeDocument/2006/relationships/ctrlProp" Target="../ctrlProps/ctrlProp1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87"/>
  <sheetViews>
    <sheetView tabSelected="1" zoomScaleNormal="100" workbookViewId="0">
      <selection sqref="A1:C1"/>
    </sheetView>
  </sheetViews>
  <sheetFormatPr defaultRowHeight="12.75"/>
  <cols>
    <col min="1" max="1" width="12.28515625" style="34" customWidth="1"/>
    <col min="2" max="2" width="9.140625" style="34"/>
    <col min="3" max="3" width="16.140625" customWidth="1"/>
    <col min="5" max="5" width="11.140625" customWidth="1"/>
    <col min="6" max="6" width="22.5703125" customWidth="1"/>
    <col min="11" max="11" width="18.7109375" customWidth="1"/>
    <col min="12" max="12" width="11" hidden="1" customWidth="1"/>
    <col min="13" max="13" width="16" customWidth="1"/>
    <col min="15" max="15" width="11" bestFit="1" customWidth="1"/>
    <col min="16" max="16" width="13" hidden="1" customWidth="1"/>
    <col min="17" max="22" width="9.140625" hidden="1" customWidth="1"/>
    <col min="23" max="23" width="9.140625" customWidth="1"/>
  </cols>
  <sheetData>
    <row r="1" spans="1:16" ht="79.5" customHeight="1">
      <c r="A1" s="83" t="s">
        <v>60</v>
      </c>
      <c r="B1" s="83"/>
      <c r="C1" s="83"/>
      <c r="D1" s="80"/>
    </row>
    <row r="2" spans="1:16">
      <c r="A2" s="34" t="s">
        <v>20</v>
      </c>
      <c r="B2"/>
      <c r="C2" s="11">
        <v>1</v>
      </c>
    </row>
    <row r="3" spans="1:16">
      <c r="B3"/>
    </row>
    <row r="4" spans="1:16">
      <c r="A4" t="s">
        <v>77</v>
      </c>
      <c r="C4" s="81" t="s">
        <v>83</v>
      </c>
    </row>
    <row r="5" spans="1:16">
      <c r="A5" s="34" t="s">
        <v>17</v>
      </c>
      <c r="B5"/>
      <c r="C5" s="12">
        <v>41278</v>
      </c>
    </row>
    <row r="6" spans="1:16">
      <c r="A6" s="34" t="s">
        <v>18</v>
      </c>
      <c r="B6"/>
      <c r="C6" s="13">
        <v>0.5</v>
      </c>
      <c r="D6" s="51"/>
      <c r="E6" s="15"/>
    </row>
    <row r="7" spans="1:16" s="15" customFormat="1">
      <c r="A7" s="64"/>
      <c r="C7" s="16"/>
      <c r="L7"/>
      <c r="M7"/>
      <c r="N7"/>
      <c r="O7"/>
    </row>
    <row r="8" spans="1:16">
      <c r="A8" s="52" t="s">
        <v>2</v>
      </c>
      <c r="B8" s="1"/>
      <c r="C8" s="6">
        <v>40</v>
      </c>
      <c r="D8" s="1" t="s">
        <v>3</v>
      </c>
    </row>
    <row r="9" spans="1:16">
      <c r="A9" s="52" t="s">
        <v>4</v>
      </c>
      <c r="B9" s="1"/>
      <c r="C9" s="6"/>
      <c r="D9" s="1" t="s">
        <v>5</v>
      </c>
      <c r="F9" s="1"/>
      <c r="G9" s="1"/>
      <c r="H9" s="1"/>
      <c r="I9" s="1"/>
    </row>
    <row r="10" spans="1:16">
      <c r="A10" s="52" t="s">
        <v>0</v>
      </c>
      <c r="B10" s="1"/>
      <c r="C10" s="6">
        <v>0.25</v>
      </c>
      <c r="D10" s="1" t="s">
        <v>5</v>
      </c>
    </row>
    <row r="11" spans="1:16">
      <c r="A11" s="45" t="s">
        <v>43</v>
      </c>
      <c r="B11"/>
      <c r="C11" s="31">
        <v>3</v>
      </c>
      <c r="D11" s="1" t="s">
        <v>47</v>
      </c>
    </row>
    <row r="12" spans="1:16">
      <c r="A12" s="45" t="s">
        <v>86</v>
      </c>
      <c r="B12"/>
      <c r="C12" s="6">
        <v>10</v>
      </c>
      <c r="D12" s="1" t="s">
        <v>54</v>
      </c>
    </row>
    <row r="13" spans="1:16">
      <c r="B13"/>
      <c r="E13" s="1"/>
    </row>
    <row r="14" spans="1:16">
      <c r="A14" s="52" t="s">
        <v>6</v>
      </c>
      <c r="B14" s="1"/>
      <c r="C14" s="7">
        <v>9.6518357449240142</v>
      </c>
      <c r="D14" s="1"/>
      <c r="E14" s="1"/>
    </row>
    <row r="15" spans="1:16" ht="13.5" thickBot="1">
      <c r="A15" s="45" t="s">
        <v>16</v>
      </c>
      <c r="B15" s="3"/>
      <c r="C15" s="10">
        <v>320.97524288326628</v>
      </c>
      <c r="E15" s="1"/>
    </row>
    <row r="16" spans="1:16">
      <c r="A16" s="45" t="s">
        <v>52</v>
      </c>
      <c r="B16" s="1"/>
      <c r="C16" s="1">
        <v>18</v>
      </c>
      <c r="D16" s="1" t="s">
        <v>54</v>
      </c>
      <c r="M16" s="88" t="s">
        <v>93</v>
      </c>
      <c r="N16" s="89">
        <v>0</v>
      </c>
      <c r="O16" s="90" t="s">
        <v>94</v>
      </c>
      <c r="P16" s="91"/>
    </row>
    <row r="17" spans="1:21">
      <c r="A17" s="45" t="s">
        <v>55</v>
      </c>
      <c r="B17"/>
      <c r="C17">
        <v>15.5</v>
      </c>
      <c r="D17" s="1" t="s">
        <v>54</v>
      </c>
      <c r="M17" s="92" t="s">
        <v>95</v>
      </c>
      <c r="N17" s="93">
        <v>1</v>
      </c>
      <c r="O17" s="52" t="s">
        <v>94</v>
      </c>
      <c r="P17" s="94"/>
    </row>
    <row r="18" spans="1:21" ht="13.5" thickBot="1">
      <c r="A18" s="45" t="s">
        <v>56</v>
      </c>
      <c r="B18"/>
      <c r="C18">
        <v>99</v>
      </c>
      <c r="D18" s="1" t="s">
        <v>54</v>
      </c>
      <c r="M18" s="95" t="s">
        <v>96</v>
      </c>
      <c r="N18" s="96">
        <v>0</v>
      </c>
      <c r="O18" s="46" t="s">
        <v>94</v>
      </c>
      <c r="P18" s="97"/>
    </row>
    <row r="19" spans="1:21">
      <c r="A19" s="45" t="s">
        <v>57</v>
      </c>
      <c r="B19"/>
      <c r="C19" s="71" t="str">
        <f>IF(C2=0,"Inactive Ferment",IF(COUNT(C23:C83)&lt;5,"Insufficient data for prediction",IF(ABS(C12-C16)&lt;2.1,"Good",IF(ABS(C12-C17)&lt;2.1,"Low range on spec",IF(ABS(C12-C18)&lt;2.1,"High range on spec",IF(C12&lt;C17,"Warning -  Sluggish Ferment","Warning - Rapid ferment"))))))</f>
        <v>Warning -  Sluggish Ferment</v>
      </c>
      <c r="D19" s="1"/>
      <c r="E19" s="1"/>
    </row>
    <row r="20" spans="1:21">
      <c r="B20"/>
      <c r="C20" s="34"/>
      <c r="E20" s="34"/>
      <c r="G20" s="34"/>
      <c r="I20" s="34"/>
      <c r="K20" s="34"/>
      <c r="M20" s="34"/>
    </row>
    <row r="21" spans="1:21">
      <c r="A21" s="38" t="s">
        <v>73</v>
      </c>
      <c r="B21" s="56"/>
      <c r="C21" s="38"/>
      <c r="D21" s="39"/>
      <c r="E21" s="38"/>
      <c r="F21" s="39"/>
      <c r="G21" s="38"/>
      <c r="H21" s="39"/>
      <c r="I21" s="38"/>
      <c r="J21" s="39"/>
      <c r="K21" s="36"/>
      <c r="L21" s="58"/>
      <c r="P21" s="20" t="s">
        <v>88</v>
      </c>
    </row>
    <row r="22" spans="1:21" ht="25.5">
      <c r="A22" s="37" t="s">
        <v>76</v>
      </c>
      <c r="B22" s="40" t="s">
        <v>8</v>
      </c>
      <c r="C22" s="37" t="s">
        <v>89</v>
      </c>
      <c r="D22" s="40" t="s">
        <v>10</v>
      </c>
      <c r="E22" s="37" t="s">
        <v>11</v>
      </c>
      <c r="F22" s="40" t="s">
        <v>87</v>
      </c>
      <c r="G22" s="37" t="s">
        <v>70</v>
      </c>
      <c r="H22" s="40" t="s">
        <v>75</v>
      </c>
      <c r="I22" s="37" t="s">
        <v>71</v>
      </c>
      <c r="J22" s="40" t="s">
        <v>74</v>
      </c>
      <c r="K22" s="37" t="s">
        <v>72</v>
      </c>
      <c r="L22" s="59" t="s">
        <v>12</v>
      </c>
      <c r="P22" s="77" t="s">
        <v>31</v>
      </c>
      <c r="Q22" s="77" t="s">
        <v>32</v>
      </c>
      <c r="R22" s="77" t="s">
        <v>48</v>
      </c>
      <c r="S22" s="77" t="s">
        <v>49</v>
      </c>
      <c r="T22" s="79" t="s">
        <v>41</v>
      </c>
      <c r="U22" s="78"/>
    </row>
    <row r="23" spans="1:21">
      <c r="A23" s="53">
        <f t="shared" ref="A23:A54" si="0">IF(C$6&lt;0.5,C$5+B23,C$5+B23+0.5)</f>
        <v>41278.5</v>
      </c>
      <c r="B23" s="54">
        <v>0</v>
      </c>
      <c r="C23" s="24">
        <v>13.6</v>
      </c>
      <c r="D23" s="21">
        <v>15</v>
      </c>
      <c r="E23" s="26"/>
      <c r="F23" s="23"/>
      <c r="G23" s="26"/>
      <c r="H23" s="23"/>
      <c r="I23" s="26"/>
      <c r="J23" s="23"/>
      <c r="K23" s="57"/>
      <c r="L23" s="60">
        <v>13.433333333333334</v>
      </c>
      <c r="P23" s="32" t="str">
        <f>IF(C23="",IF(B23&lt;$T$85,L23-TINV($T$87,$T$86-2)*(0.0536816635160681*$C$14+0.0181)*SQRT(1+1/$T$86),L23-TINV($T$87,$T$86-2)*(0.0536816635160681*$C$14+0.0181)*SQRT(1+1/$T$86+(B23-$T$85)^2/$U$85)),"")</f>
        <v/>
      </c>
      <c r="Q23" s="32" t="str">
        <f>IF(C23="",IF(B23&lt;$T$85,L23+TINV($T$87,$T$86-2)*(0.0536816635160681*$C$14+0.0181)*SQRT(1+1/$T$86),L23+TINV($T$87,$T$86-2)*(0.0536816635160681*$C$14+0.0181)*SQRT(1+1/$T$86+(B23-$T$85)^2/$U$85)),"")</f>
        <v/>
      </c>
      <c r="R23" s="72">
        <f>IF(P23="",L23,IF(P23&lt;-3,-3,P23))</f>
        <v>13.433333333333334</v>
      </c>
      <c r="S23" s="72">
        <f>IF(Q23="",L23,Q23)</f>
        <v>13.433333333333334</v>
      </c>
      <c r="T23" s="29">
        <f>IF(C23="","",B23)</f>
        <v>0</v>
      </c>
      <c r="U23" s="29">
        <f>IF(T23="","",(T23-$T$85)^2)</f>
        <v>2.25</v>
      </c>
    </row>
    <row r="24" spans="1:21">
      <c r="A24" s="53">
        <f t="shared" si="0"/>
        <v>41279</v>
      </c>
      <c r="B24" s="55">
        <v>0.5</v>
      </c>
      <c r="C24" s="24">
        <v>13.5</v>
      </c>
      <c r="D24" s="21">
        <v>15</v>
      </c>
      <c r="E24" s="26"/>
      <c r="F24" s="23"/>
      <c r="G24" s="26"/>
      <c r="H24" s="23"/>
      <c r="I24" s="26"/>
      <c r="J24" s="23"/>
      <c r="K24" s="57"/>
      <c r="L24" s="62">
        <v>13.298193610192639</v>
      </c>
      <c r="P24" s="32" t="str">
        <f t="shared" ref="P24:P83" si="1">IF(C24="",IF(B24&lt;$T$85,L24-TINV($T$87,$T$86-2)*(0.0536816635160681*$C$14+0.0181)*SQRT(1+1/$T$86),L24-TINV($T$87,$T$86-2)*(0.0536816635160681*$C$14+0.0181)*SQRT(1+1/$T$86+(B24-$T$85)^2/$U$85)),"")</f>
        <v/>
      </c>
      <c r="Q24" s="32" t="str">
        <f t="shared" ref="Q24:Q83" si="2">IF(C24="",IF(B24&lt;$T$85,L24+TINV($T$87,$T$86-2)*(0.0536816635160681*$C$14+0.0181)*SQRT(1+1/$T$86),L24+TINV($T$87,$T$86-2)*(0.0536816635160681*$C$14+0.0181)*SQRT(1+1/$T$86+(B24-$T$85)^2/$U$85)),"")</f>
        <v/>
      </c>
      <c r="R24" s="72">
        <f t="shared" ref="R24:R83" si="3">IF(P24="",L24,IF(P24&lt;-3,-3,P24))</f>
        <v>13.298193610192639</v>
      </c>
      <c r="S24" s="72">
        <f>IF(Q24="",L24,IF(Q24&gt;S23,S23,Q24))</f>
        <v>13.298193610192639</v>
      </c>
      <c r="T24" s="29">
        <f t="shared" ref="T24:T83" si="4">IF(C24="","",B24)</f>
        <v>0.5</v>
      </c>
      <c r="U24" s="29">
        <f t="shared" ref="U24:U83" si="5">IF(T24="","",(T24-$T$85)^2)</f>
        <v>1</v>
      </c>
    </row>
    <row r="25" spans="1:21">
      <c r="A25" s="53">
        <f t="shared" si="0"/>
        <v>41279.5</v>
      </c>
      <c r="B25" s="54">
        <v>1</v>
      </c>
      <c r="C25" s="24">
        <v>13.2</v>
      </c>
      <c r="D25" s="21">
        <v>16</v>
      </c>
      <c r="E25" s="26"/>
      <c r="F25" s="23"/>
      <c r="G25" s="26"/>
      <c r="H25" s="23"/>
      <c r="I25" s="26"/>
      <c r="J25" s="23"/>
      <c r="K25" s="57"/>
      <c r="L25" s="60">
        <v>13.185050832489479</v>
      </c>
      <c r="P25" s="32" t="str">
        <f t="shared" si="1"/>
        <v/>
      </c>
      <c r="Q25" s="32" t="str">
        <f t="shared" si="2"/>
        <v/>
      </c>
      <c r="R25" s="72">
        <f t="shared" si="3"/>
        <v>13.185050832489479</v>
      </c>
      <c r="S25" s="72">
        <f t="shared" ref="S25:S83" si="6">IF(Q25="",L25,IF(Q25&gt;S24,S24,Q25))</f>
        <v>13.185050832489479</v>
      </c>
      <c r="T25" s="29">
        <f t="shared" si="4"/>
        <v>1</v>
      </c>
      <c r="U25" s="29">
        <f t="shared" si="5"/>
        <v>0.25</v>
      </c>
    </row>
    <row r="26" spans="1:21">
      <c r="A26" s="53">
        <f t="shared" si="0"/>
        <v>41280</v>
      </c>
      <c r="B26" s="55">
        <v>1.5</v>
      </c>
      <c r="C26" s="24">
        <v>12.9</v>
      </c>
      <c r="D26" s="21">
        <v>17</v>
      </c>
      <c r="E26" s="26"/>
      <c r="F26" s="23"/>
      <c r="G26" s="26"/>
      <c r="H26" s="23"/>
      <c r="I26" s="26"/>
      <c r="J26" s="23"/>
      <c r="K26" s="57"/>
      <c r="L26" s="62">
        <v>12.974576768958864</v>
      </c>
      <c r="P26" s="32" t="str">
        <f t="shared" si="1"/>
        <v/>
      </c>
      <c r="Q26" s="32" t="str">
        <f t="shared" si="2"/>
        <v/>
      </c>
      <c r="R26" s="72">
        <f t="shared" si="3"/>
        <v>12.974576768958864</v>
      </c>
      <c r="S26" s="72">
        <f t="shared" si="6"/>
        <v>12.974576768958864</v>
      </c>
      <c r="T26" s="29">
        <f t="shared" si="4"/>
        <v>1.5</v>
      </c>
      <c r="U26" s="29">
        <f t="shared" si="5"/>
        <v>0</v>
      </c>
    </row>
    <row r="27" spans="1:21">
      <c r="A27" s="53">
        <f t="shared" si="0"/>
        <v>41280.5</v>
      </c>
      <c r="B27" s="54">
        <v>2</v>
      </c>
      <c r="C27" s="24">
        <v>12.2</v>
      </c>
      <c r="D27" s="21">
        <v>13</v>
      </c>
      <c r="E27" s="26"/>
      <c r="F27" s="23"/>
      <c r="G27" s="26"/>
      <c r="H27" s="23"/>
      <c r="I27" s="26"/>
      <c r="J27" s="23"/>
      <c r="K27" s="57"/>
      <c r="L27" s="60">
        <v>12.504474599525475</v>
      </c>
      <c r="P27" s="32" t="str">
        <f t="shared" si="1"/>
        <v/>
      </c>
      <c r="Q27" s="32" t="str">
        <f t="shared" si="2"/>
        <v/>
      </c>
      <c r="R27" s="72">
        <f t="shared" si="3"/>
        <v>12.504474599525475</v>
      </c>
      <c r="S27" s="72">
        <f t="shared" si="6"/>
        <v>12.504474599525475</v>
      </c>
      <c r="T27" s="29">
        <f t="shared" si="4"/>
        <v>2</v>
      </c>
      <c r="U27" s="29">
        <f t="shared" si="5"/>
        <v>0.25</v>
      </c>
    </row>
    <row r="28" spans="1:21">
      <c r="A28" s="53">
        <f t="shared" si="0"/>
        <v>41281</v>
      </c>
      <c r="B28" s="55">
        <v>2.5</v>
      </c>
      <c r="C28" s="24">
        <v>11.5</v>
      </c>
      <c r="D28" s="21">
        <v>13.5</v>
      </c>
      <c r="E28" s="26"/>
      <c r="F28" s="23"/>
      <c r="G28" s="26"/>
      <c r="H28" s="23"/>
      <c r="I28" s="26"/>
      <c r="J28" s="23"/>
      <c r="K28" s="57"/>
      <c r="L28" s="62">
        <v>11.778901817160452</v>
      </c>
      <c r="P28" s="32" t="str">
        <f t="shared" si="1"/>
        <v/>
      </c>
      <c r="Q28" s="32" t="str">
        <f t="shared" si="2"/>
        <v/>
      </c>
      <c r="R28" s="72">
        <f t="shared" si="3"/>
        <v>11.778901817160452</v>
      </c>
      <c r="S28" s="72">
        <f t="shared" si="6"/>
        <v>11.778901817160452</v>
      </c>
      <c r="T28" s="29">
        <f t="shared" si="4"/>
        <v>2.5</v>
      </c>
      <c r="U28" s="29">
        <f t="shared" si="5"/>
        <v>1</v>
      </c>
    </row>
    <row r="29" spans="1:21">
      <c r="A29" s="53">
        <f t="shared" si="0"/>
        <v>41281.5</v>
      </c>
      <c r="B29" s="54">
        <v>3</v>
      </c>
      <c r="C29" s="24">
        <v>10.9</v>
      </c>
      <c r="D29" s="21">
        <v>13.5</v>
      </c>
      <c r="E29" s="26"/>
      <c r="F29" s="23"/>
      <c r="G29" s="26"/>
      <c r="H29" s="23"/>
      <c r="I29" s="26"/>
      <c r="J29" s="23"/>
      <c r="K29" s="57"/>
      <c r="L29" s="60">
        <v>11.155687812168408</v>
      </c>
      <c r="P29" s="32" t="str">
        <f t="shared" si="1"/>
        <v/>
      </c>
      <c r="Q29" s="32" t="str">
        <f t="shared" si="2"/>
        <v/>
      </c>
      <c r="R29" s="72">
        <f t="shared" si="3"/>
        <v>11.155687812168408</v>
      </c>
      <c r="S29" s="72">
        <f t="shared" si="6"/>
        <v>11.155687812168408</v>
      </c>
      <c r="T29" s="29">
        <f t="shared" si="4"/>
        <v>3</v>
      </c>
      <c r="U29" s="29">
        <f t="shared" si="5"/>
        <v>2.25</v>
      </c>
    </row>
    <row r="30" spans="1:21">
      <c r="A30" s="53">
        <f t="shared" si="0"/>
        <v>41282</v>
      </c>
      <c r="B30" s="55">
        <v>3.5</v>
      </c>
      <c r="C30" s="24"/>
      <c r="D30" s="21"/>
      <c r="E30" s="26"/>
      <c r="F30" s="23"/>
      <c r="G30" s="26"/>
      <c r="H30" s="23"/>
      <c r="I30" s="26"/>
      <c r="J30" s="23"/>
      <c r="K30" s="57"/>
      <c r="L30" s="62">
        <v>10.535805087917943</v>
      </c>
      <c r="P30" s="32">
        <f t="shared" si="1"/>
        <v>10.299397855529914</v>
      </c>
      <c r="Q30" s="32">
        <f t="shared" si="2"/>
        <v>10.772212320305972</v>
      </c>
      <c r="R30" s="72">
        <f t="shared" si="3"/>
        <v>10.299397855529914</v>
      </c>
      <c r="S30" s="72">
        <f t="shared" si="6"/>
        <v>10.772212320305972</v>
      </c>
      <c r="T30" s="29" t="str">
        <f t="shared" si="4"/>
        <v/>
      </c>
      <c r="U30" s="29" t="str">
        <f t="shared" si="5"/>
        <v/>
      </c>
    </row>
    <row r="31" spans="1:21">
      <c r="A31" s="53">
        <f t="shared" si="0"/>
        <v>41282.5</v>
      </c>
      <c r="B31" s="54">
        <v>4</v>
      </c>
      <c r="C31" s="24"/>
      <c r="D31" s="21"/>
      <c r="E31" s="26"/>
      <c r="F31" s="23"/>
      <c r="G31" s="26"/>
      <c r="H31" s="23"/>
      <c r="I31" s="26"/>
      <c r="J31" s="23"/>
      <c r="K31" s="57"/>
      <c r="L31" s="60">
        <v>9.9281072861657336</v>
      </c>
      <c r="P31" s="32">
        <f t="shared" si="1"/>
        <v>9.6704884772903466</v>
      </c>
      <c r="Q31" s="32">
        <f t="shared" si="2"/>
        <v>10.185726095041121</v>
      </c>
      <c r="R31" s="72">
        <f t="shared" si="3"/>
        <v>9.6704884772903466</v>
      </c>
      <c r="S31" s="72">
        <f t="shared" si="6"/>
        <v>10.185726095041121</v>
      </c>
      <c r="T31" s="29" t="str">
        <f t="shared" si="4"/>
        <v/>
      </c>
      <c r="U31" s="29" t="str">
        <f t="shared" si="5"/>
        <v/>
      </c>
    </row>
    <row r="32" spans="1:21">
      <c r="A32" s="53">
        <f t="shared" si="0"/>
        <v>41283</v>
      </c>
      <c r="B32" s="55">
        <v>4.5</v>
      </c>
      <c r="C32" s="24"/>
      <c r="D32" s="21"/>
      <c r="E32" s="26"/>
      <c r="F32" s="23"/>
      <c r="G32" s="26"/>
      <c r="H32" s="23"/>
      <c r="I32" s="26"/>
      <c r="J32" s="23"/>
      <c r="K32" s="57"/>
      <c r="L32" s="62">
        <v>9.3350924704833336</v>
      </c>
      <c r="P32" s="32">
        <f t="shared" si="1"/>
        <v>9.0537115821351666</v>
      </c>
      <c r="Q32" s="32">
        <f t="shared" si="2"/>
        <v>9.6164733588315006</v>
      </c>
      <c r="R32" s="72">
        <f t="shared" si="3"/>
        <v>9.0537115821351666</v>
      </c>
      <c r="S32" s="72">
        <f t="shared" si="6"/>
        <v>9.6164733588315006</v>
      </c>
      <c r="T32" s="29" t="str">
        <f t="shared" si="4"/>
        <v/>
      </c>
      <c r="U32" s="29" t="str">
        <f t="shared" si="5"/>
        <v/>
      </c>
    </row>
    <row r="33" spans="1:21">
      <c r="A33" s="53">
        <f t="shared" si="0"/>
        <v>41283.5</v>
      </c>
      <c r="B33" s="54">
        <v>5</v>
      </c>
      <c r="C33" s="24"/>
      <c r="D33" s="21"/>
      <c r="E33" s="26"/>
      <c r="F33" s="23"/>
      <c r="G33" s="26"/>
      <c r="H33" s="23"/>
      <c r="I33" s="26"/>
      <c r="J33" s="23"/>
      <c r="K33" s="57"/>
      <c r="L33" s="60">
        <v>8.757412024697679</v>
      </c>
      <c r="P33" s="32">
        <f t="shared" si="1"/>
        <v>8.4503100213680735</v>
      </c>
      <c r="Q33" s="32">
        <f t="shared" si="2"/>
        <v>9.0645140280272845</v>
      </c>
      <c r="R33" s="72">
        <f t="shared" si="3"/>
        <v>8.4503100213680735</v>
      </c>
      <c r="S33" s="72">
        <f t="shared" si="6"/>
        <v>9.0645140280272845</v>
      </c>
      <c r="T33" s="29" t="str">
        <f t="shared" si="4"/>
        <v/>
      </c>
      <c r="U33" s="29" t="str">
        <f t="shared" si="5"/>
        <v/>
      </c>
    </row>
    <row r="34" spans="1:21">
      <c r="A34" s="53">
        <f t="shared" si="0"/>
        <v>41284</v>
      </c>
      <c r="B34" s="55">
        <v>5.5</v>
      </c>
      <c r="C34" s="24"/>
      <c r="D34" s="21"/>
      <c r="E34" s="26"/>
      <c r="F34" s="23"/>
      <c r="G34" s="26"/>
      <c r="H34" s="23"/>
      <c r="I34" s="26"/>
      <c r="J34" s="23"/>
      <c r="K34" s="57"/>
      <c r="L34" s="62">
        <v>8.1956463469897542</v>
      </c>
      <c r="P34" s="32">
        <f t="shared" si="1"/>
        <v>7.8613160327035168</v>
      </c>
      <c r="Q34" s="32">
        <f t="shared" si="2"/>
        <v>8.5299766612759917</v>
      </c>
      <c r="R34" s="72">
        <f t="shared" si="3"/>
        <v>7.8613160327035168</v>
      </c>
      <c r="S34" s="72">
        <f t="shared" si="6"/>
        <v>8.5299766612759917</v>
      </c>
      <c r="T34" s="29" t="str">
        <f t="shared" si="4"/>
        <v/>
      </c>
      <c r="U34" s="29" t="str">
        <f t="shared" si="5"/>
        <v/>
      </c>
    </row>
    <row r="35" spans="1:21">
      <c r="A35" s="53">
        <f t="shared" si="0"/>
        <v>41284.5</v>
      </c>
      <c r="B35" s="54">
        <v>6</v>
      </c>
      <c r="C35" s="24"/>
      <c r="D35" s="21"/>
      <c r="E35" s="26"/>
      <c r="F35" s="23"/>
      <c r="G35" s="26"/>
      <c r="H35" s="23"/>
      <c r="I35" s="26"/>
      <c r="J35" s="23"/>
      <c r="K35" s="57"/>
      <c r="L35" s="60">
        <v>7.6503458935640092</v>
      </c>
      <c r="P35" s="32">
        <f t="shared" si="1"/>
        <v>7.2876193296999396</v>
      </c>
      <c r="Q35" s="32">
        <f t="shared" si="2"/>
        <v>8.0130724574280787</v>
      </c>
      <c r="R35" s="72">
        <f t="shared" si="3"/>
        <v>7.2876193296999396</v>
      </c>
      <c r="S35" s="72">
        <f t="shared" si="6"/>
        <v>8.0130724574280787</v>
      </c>
      <c r="T35" s="29" t="str">
        <f t="shared" si="4"/>
        <v/>
      </c>
      <c r="U35" s="29" t="str">
        <f t="shared" si="5"/>
        <v/>
      </c>
    </row>
    <row r="36" spans="1:21">
      <c r="A36" s="53">
        <f t="shared" si="0"/>
        <v>41285</v>
      </c>
      <c r="B36" s="55">
        <v>6.5</v>
      </c>
      <c r="C36" s="24"/>
      <c r="D36" s="21"/>
      <c r="E36" s="26"/>
      <c r="F36" s="23"/>
      <c r="G36" s="26"/>
      <c r="H36" s="23"/>
      <c r="I36" s="26"/>
      <c r="J36" s="23"/>
      <c r="K36" s="57"/>
      <c r="L36" s="62">
        <v>7.1220275243971116</v>
      </c>
      <c r="P36" s="32">
        <f t="shared" si="1"/>
        <v>6.7299904806183894</v>
      </c>
      <c r="Q36" s="32">
        <f t="shared" si="2"/>
        <v>7.5140645681758338</v>
      </c>
      <c r="R36" s="72">
        <f t="shared" si="3"/>
        <v>6.7299904806183894</v>
      </c>
      <c r="S36" s="72">
        <f t="shared" si="6"/>
        <v>7.5140645681758338</v>
      </c>
      <c r="T36" s="29" t="str">
        <f t="shared" si="4"/>
        <v/>
      </c>
      <c r="U36" s="29" t="str">
        <f t="shared" si="5"/>
        <v/>
      </c>
    </row>
    <row r="37" spans="1:21">
      <c r="A37" s="53">
        <f t="shared" si="0"/>
        <v>41285.5</v>
      </c>
      <c r="B37" s="54">
        <v>7</v>
      </c>
      <c r="C37" s="24"/>
      <c r="D37" s="21"/>
      <c r="E37" s="26"/>
      <c r="F37" s="23"/>
      <c r="G37" s="26"/>
      <c r="H37" s="23"/>
      <c r="I37" s="26"/>
      <c r="J37" s="23"/>
      <c r="K37" s="57"/>
      <c r="L37" s="60">
        <v>6.6111693099112951</v>
      </c>
      <c r="P37" s="32">
        <f t="shared" si="1"/>
        <v>6.1890979773890455</v>
      </c>
      <c r="Q37" s="32">
        <f t="shared" si="2"/>
        <v>7.0332406424335447</v>
      </c>
      <c r="R37" s="72">
        <f t="shared" si="3"/>
        <v>6.1890979773890455</v>
      </c>
      <c r="S37" s="72">
        <f t="shared" si="6"/>
        <v>7.0332406424335447</v>
      </c>
      <c r="T37" s="29" t="str">
        <f t="shared" si="4"/>
        <v/>
      </c>
      <c r="U37" s="29" t="str">
        <f t="shared" si="5"/>
        <v/>
      </c>
    </row>
    <row r="38" spans="1:21">
      <c r="A38" s="53">
        <f t="shared" si="0"/>
        <v>41286</v>
      </c>
      <c r="B38" s="55">
        <v>7.5</v>
      </c>
      <c r="C38" s="24"/>
      <c r="D38" s="21"/>
      <c r="E38" s="26"/>
      <c r="F38" s="23"/>
      <c r="G38" s="26"/>
      <c r="H38" s="23"/>
      <c r="I38" s="26"/>
      <c r="J38" s="23"/>
      <c r="K38" s="57"/>
      <c r="L38" s="62">
        <v>6.1182049382156221</v>
      </c>
      <c r="P38" s="32">
        <f t="shared" si="1"/>
        <v>5.6655195526997213</v>
      </c>
      <c r="Q38" s="32">
        <f t="shared" si="2"/>
        <v>6.5708903237315228</v>
      </c>
      <c r="R38" s="72">
        <f t="shared" si="3"/>
        <v>5.6655195526997213</v>
      </c>
      <c r="S38" s="72">
        <f t="shared" si="6"/>
        <v>6.5708903237315228</v>
      </c>
      <c r="T38" s="29" t="str">
        <f t="shared" si="4"/>
        <v/>
      </c>
      <c r="U38" s="29" t="str">
        <f t="shared" si="5"/>
        <v/>
      </c>
    </row>
    <row r="39" spans="1:21">
      <c r="A39" s="53">
        <f t="shared" si="0"/>
        <v>41286.5</v>
      </c>
      <c r="B39" s="54">
        <v>8</v>
      </c>
      <c r="C39" s="24"/>
      <c r="D39" s="21"/>
      <c r="E39" s="26"/>
      <c r="F39" s="23"/>
      <c r="G39" s="26"/>
      <c r="H39" s="23"/>
      <c r="I39" s="26"/>
      <c r="J39" s="23"/>
      <c r="K39" s="57"/>
      <c r="L39" s="60">
        <v>5.6435178255837766</v>
      </c>
      <c r="P39" s="32">
        <f t="shared" si="1"/>
        <v>5.1597486768542664</v>
      </c>
      <c r="Q39" s="32">
        <f t="shared" si="2"/>
        <v>6.1272869743132867</v>
      </c>
      <c r="R39" s="72">
        <f t="shared" si="3"/>
        <v>5.1597486768542664</v>
      </c>
      <c r="S39" s="72">
        <f t="shared" si="6"/>
        <v>6.1272869743132867</v>
      </c>
      <c r="T39" s="29" t="str">
        <f t="shared" si="4"/>
        <v/>
      </c>
      <c r="U39" s="29" t="str">
        <f t="shared" si="5"/>
        <v/>
      </c>
    </row>
    <row r="40" spans="1:21">
      <c r="A40" s="53">
        <f t="shared" si="0"/>
        <v>41287</v>
      </c>
      <c r="B40" s="55">
        <v>8.5</v>
      </c>
      <c r="C40" s="24"/>
      <c r="D40" s="21"/>
      <c r="E40" s="26"/>
      <c r="F40" s="23"/>
      <c r="G40" s="26"/>
      <c r="H40" s="23"/>
      <c r="I40" s="26"/>
      <c r="J40" s="23"/>
      <c r="K40" s="57"/>
      <c r="L40" s="62">
        <v>5.1874350421123969</v>
      </c>
      <c r="P40" s="32">
        <f t="shared" si="1"/>
        <v>4.672197424361622</v>
      </c>
      <c r="Q40" s="32">
        <f t="shared" si="2"/>
        <v>5.7026726598631718</v>
      </c>
      <c r="R40" s="72">
        <f t="shared" si="3"/>
        <v>4.672197424361622</v>
      </c>
      <c r="S40" s="72">
        <f t="shared" si="6"/>
        <v>5.7026726598631718</v>
      </c>
      <c r="T40" s="29" t="str">
        <f t="shared" si="4"/>
        <v/>
      </c>
      <c r="U40" s="29" t="str">
        <f t="shared" si="5"/>
        <v/>
      </c>
    </row>
    <row r="41" spans="1:21">
      <c r="A41" s="53">
        <f t="shared" si="0"/>
        <v>41287.5</v>
      </c>
      <c r="B41" s="54">
        <v>9</v>
      </c>
      <c r="C41" s="24"/>
      <c r="D41" s="21"/>
      <c r="E41" s="26"/>
      <c r="F41" s="23"/>
      <c r="G41" s="26"/>
      <c r="H41" s="23"/>
      <c r="I41" s="26"/>
      <c r="J41" s="23"/>
      <c r="K41" s="57"/>
      <c r="L41" s="60">
        <v>4.750221203641261</v>
      </c>
      <c r="P41" s="32">
        <f t="shared" si="1"/>
        <v>4.2031967995158723</v>
      </c>
      <c r="Q41" s="32">
        <f t="shared" si="2"/>
        <v>5.2972456077666497</v>
      </c>
      <c r="R41" s="72">
        <f t="shared" si="3"/>
        <v>4.2031967995158723</v>
      </c>
      <c r="S41" s="72">
        <f t="shared" si="6"/>
        <v>5.2972456077666497</v>
      </c>
      <c r="T41" s="29" t="str">
        <f t="shared" si="4"/>
        <v/>
      </c>
      <c r="U41" s="29" t="str">
        <f t="shared" si="5"/>
        <v/>
      </c>
    </row>
    <row r="42" spans="1:21">
      <c r="A42" s="53">
        <f t="shared" si="0"/>
        <v>41288</v>
      </c>
      <c r="B42" s="55">
        <v>9.5</v>
      </c>
      <c r="C42" s="24"/>
      <c r="D42" s="21"/>
      <c r="E42" s="26"/>
      <c r="F42" s="23"/>
      <c r="G42" s="26"/>
      <c r="H42" s="23"/>
      <c r="I42" s="26"/>
      <c r="J42" s="23"/>
      <c r="K42" s="57"/>
      <c r="L42" s="62">
        <v>4.3320725217397333</v>
      </c>
      <c r="P42" s="32">
        <f t="shared" si="1"/>
        <v>3.7529954308854996</v>
      </c>
      <c r="Q42" s="32">
        <f t="shared" si="2"/>
        <v>4.9111496125939675</v>
      </c>
      <c r="R42" s="72">
        <f t="shared" si="3"/>
        <v>3.7529954308854996</v>
      </c>
      <c r="S42" s="72">
        <f t="shared" si="6"/>
        <v>4.9111496125939675</v>
      </c>
      <c r="T42" s="29" t="str">
        <f t="shared" si="4"/>
        <v/>
      </c>
      <c r="U42" s="29" t="str">
        <f t="shared" si="5"/>
        <v/>
      </c>
    </row>
    <row r="43" spans="1:21">
      <c r="A43" s="53">
        <f t="shared" si="0"/>
        <v>41288.5</v>
      </c>
      <c r="B43" s="54">
        <v>10</v>
      </c>
      <c r="C43" s="24"/>
      <c r="D43" s="21"/>
      <c r="E43" s="26"/>
      <c r="F43" s="23"/>
      <c r="G43" s="26"/>
      <c r="H43" s="23"/>
      <c r="I43" s="26"/>
      <c r="J43" s="23"/>
      <c r="K43" s="57"/>
      <c r="L43" s="60">
        <v>3.9331112416674059</v>
      </c>
      <c r="P43" s="32">
        <f t="shared" si="1"/>
        <v>3.3217573849887287</v>
      </c>
      <c r="Q43" s="32">
        <f t="shared" si="2"/>
        <v>4.544465098346083</v>
      </c>
      <c r="R43" s="72">
        <f t="shared" si="3"/>
        <v>3.3217573849887287</v>
      </c>
      <c r="S43" s="72">
        <f t="shared" si="6"/>
        <v>4.544465098346083</v>
      </c>
      <c r="T43" s="29" t="str">
        <f t="shared" si="4"/>
        <v/>
      </c>
      <c r="U43" s="29" t="str">
        <f t="shared" si="5"/>
        <v/>
      </c>
    </row>
    <row r="44" spans="1:21">
      <c r="A44" s="53">
        <f t="shared" si="0"/>
        <v>41289</v>
      </c>
      <c r="B44" s="55">
        <v>10.5</v>
      </c>
      <c r="C44" s="24"/>
      <c r="D44" s="21"/>
      <c r="E44" s="26"/>
      <c r="F44" s="23"/>
      <c r="G44" s="26"/>
      <c r="H44" s="23"/>
      <c r="I44" s="26"/>
      <c r="J44" s="23"/>
      <c r="K44" s="57"/>
      <c r="L44" s="62">
        <v>3.5533807292014408</v>
      </c>
      <c r="P44" s="32">
        <f t="shared" si="1"/>
        <v>2.9095597280840448</v>
      </c>
      <c r="Q44" s="32">
        <f t="shared" si="2"/>
        <v>4.1972017303188371</v>
      </c>
      <c r="R44" s="72">
        <f t="shared" si="3"/>
        <v>2.9095597280840448</v>
      </c>
      <c r="S44" s="72">
        <f t="shared" si="6"/>
        <v>4.1972017303188371</v>
      </c>
      <c r="T44" s="29" t="str">
        <f t="shared" si="4"/>
        <v/>
      </c>
      <c r="U44" s="29" t="str">
        <f t="shared" si="5"/>
        <v/>
      </c>
    </row>
    <row r="45" spans="1:21">
      <c r="A45" s="53">
        <f t="shared" si="0"/>
        <v>41289.5</v>
      </c>
      <c r="B45" s="54">
        <v>11</v>
      </c>
      <c r="C45" s="24"/>
      <c r="D45" s="21"/>
      <c r="E45" s="26"/>
      <c r="F45" s="23"/>
      <c r="G45" s="26"/>
      <c r="H45" s="23"/>
      <c r="I45" s="26"/>
      <c r="J45" s="23"/>
      <c r="K45" s="57"/>
      <c r="L45" s="60">
        <v>3.192841486007914</v>
      </c>
      <c r="P45" s="32">
        <f t="shared" si="1"/>
        <v>2.5163903736842346</v>
      </c>
      <c r="Q45" s="32">
        <f t="shared" si="2"/>
        <v>3.8692925983315933</v>
      </c>
      <c r="R45" s="72">
        <f t="shared" si="3"/>
        <v>2.5163903736842346</v>
      </c>
      <c r="S45" s="72">
        <f t="shared" si="6"/>
        <v>3.8692925983315933</v>
      </c>
      <c r="T45" s="29" t="str">
        <f t="shared" si="4"/>
        <v/>
      </c>
      <c r="U45" s="29" t="str">
        <f t="shared" si="5"/>
        <v/>
      </c>
    </row>
    <row r="46" spans="1:21">
      <c r="A46" s="53">
        <f t="shared" si="0"/>
        <v>41290</v>
      </c>
      <c r="B46" s="55">
        <v>11.5</v>
      </c>
      <c r="C46" s="24"/>
      <c r="D46" s="21"/>
      <c r="E46" s="26"/>
      <c r="F46" s="23"/>
      <c r="G46" s="26"/>
      <c r="H46" s="23"/>
      <c r="I46" s="26"/>
      <c r="J46" s="23"/>
      <c r="K46" s="57"/>
      <c r="L46" s="62">
        <v>2.8513683747220835</v>
      </c>
      <c r="P46" s="32">
        <f t="shared" si="1"/>
        <v>2.1421466775579994</v>
      </c>
      <c r="Q46" s="32">
        <f t="shared" si="2"/>
        <v>3.5605900718861676</v>
      </c>
      <c r="R46" s="72">
        <f t="shared" si="3"/>
        <v>2.1421466775579994</v>
      </c>
      <c r="S46" s="72">
        <f t="shared" si="6"/>
        <v>3.5605900718861676</v>
      </c>
      <c r="T46" s="29" t="str">
        <f t="shared" si="4"/>
        <v/>
      </c>
      <c r="U46" s="29" t="str">
        <f t="shared" si="5"/>
        <v/>
      </c>
    </row>
    <row r="47" spans="1:21">
      <c r="A47" s="53">
        <f t="shared" si="0"/>
        <v>41290.5</v>
      </c>
      <c r="B47" s="54">
        <v>12</v>
      </c>
      <c r="C47" s="24"/>
      <c r="D47" s="21"/>
      <c r="E47" s="26"/>
      <c r="F47" s="23"/>
      <c r="G47" s="26"/>
      <c r="H47" s="23"/>
      <c r="I47" s="26"/>
      <c r="J47" s="23"/>
      <c r="K47" s="57"/>
      <c r="L47" s="60">
        <v>2.5287493147854514</v>
      </c>
      <c r="P47" s="32">
        <f t="shared" si="1"/>
        <v>1.7866351681928343</v>
      </c>
      <c r="Q47" s="32">
        <f t="shared" si="2"/>
        <v>3.2708634613780685</v>
      </c>
      <c r="R47" s="72">
        <f t="shared" si="3"/>
        <v>1.7866351681928343</v>
      </c>
      <c r="S47" s="72">
        <f t="shared" si="6"/>
        <v>3.2708634613780685</v>
      </c>
      <c r="T47" s="29" t="str">
        <f t="shared" si="4"/>
        <v/>
      </c>
      <c r="U47" s="29" t="str">
        <f t="shared" si="5"/>
        <v/>
      </c>
    </row>
    <row r="48" spans="1:21">
      <c r="A48" s="53">
        <f t="shared" si="0"/>
        <v>41291</v>
      </c>
      <c r="B48" s="55">
        <v>12.5</v>
      </c>
      <c r="C48" s="24"/>
      <c r="D48" s="21"/>
      <c r="E48" s="26"/>
      <c r="F48" s="23"/>
      <c r="G48" s="26"/>
      <c r="H48" s="23"/>
      <c r="I48" s="26"/>
      <c r="J48" s="23"/>
      <c r="K48" s="57"/>
      <c r="L48" s="62">
        <v>2.2246856657802447</v>
      </c>
      <c r="P48" s="32">
        <f t="shared" si="1"/>
        <v>1.4495727192378092</v>
      </c>
      <c r="Q48" s="32">
        <f t="shared" si="2"/>
        <v>2.9997986123226803</v>
      </c>
      <c r="R48" s="72">
        <f t="shared" si="3"/>
        <v>1.4495727192378092</v>
      </c>
      <c r="S48" s="72">
        <f t="shared" si="6"/>
        <v>2.9997986123226803</v>
      </c>
      <c r="T48" s="29" t="str">
        <f t="shared" si="4"/>
        <v/>
      </c>
      <c r="U48" s="29" t="str">
        <f t="shared" si="5"/>
        <v/>
      </c>
    </row>
    <row r="49" spans="1:21">
      <c r="A49" s="53">
        <f t="shared" si="0"/>
        <v>41291.5</v>
      </c>
      <c r="B49" s="54">
        <v>13</v>
      </c>
      <c r="C49" s="24"/>
      <c r="D49" s="21"/>
      <c r="E49" s="26"/>
      <c r="F49" s="23"/>
      <c r="G49" s="26"/>
      <c r="H49" s="23"/>
      <c r="I49" s="26"/>
      <c r="J49" s="23"/>
      <c r="K49" s="57"/>
      <c r="L49" s="60">
        <v>1.9387944465258922</v>
      </c>
      <c r="P49" s="32">
        <f t="shared" si="1"/>
        <v>1.1305893761986092</v>
      </c>
      <c r="Q49" s="32">
        <f t="shared" si="2"/>
        <v>2.7469995168531751</v>
      </c>
      <c r="R49" s="72">
        <f t="shared" si="3"/>
        <v>1.1305893761986092</v>
      </c>
      <c r="S49" s="72">
        <f t="shared" si="6"/>
        <v>2.7469995168531751</v>
      </c>
      <c r="T49" s="29" t="str">
        <f t="shared" si="4"/>
        <v/>
      </c>
      <c r="U49" s="29" t="str">
        <f t="shared" si="5"/>
        <v/>
      </c>
    </row>
    <row r="50" spans="1:21">
      <c r="A50" s="53">
        <f t="shared" si="0"/>
        <v>41292</v>
      </c>
      <c r="B50" s="55">
        <v>13.5</v>
      </c>
      <c r="C50" s="24"/>
      <c r="D50" s="21"/>
      <c r="E50" s="26"/>
      <c r="F50" s="23"/>
      <c r="G50" s="26"/>
      <c r="H50" s="23"/>
      <c r="I50" s="26"/>
      <c r="J50" s="23"/>
      <c r="K50" s="57"/>
      <c r="L50" s="62">
        <v>1.6706124487990006</v>
      </c>
      <c r="P50" s="32">
        <f t="shared" si="1"/>
        <v>0.82923294228129163</v>
      </c>
      <c r="Q50" s="32">
        <f t="shared" si="2"/>
        <v>2.5119919553167094</v>
      </c>
      <c r="R50" s="72">
        <f t="shared" si="3"/>
        <v>0.82923294228129163</v>
      </c>
      <c r="S50" s="72">
        <f t="shared" si="6"/>
        <v>2.5119919553167094</v>
      </c>
      <c r="T50" s="29" t="str">
        <f t="shared" si="4"/>
        <v/>
      </c>
      <c r="U50" s="29" t="str">
        <f t="shared" si="5"/>
        <v/>
      </c>
    </row>
    <row r="51" spans="1:21">
      <c r="A51" s="53">
        <f t="shared" si="0"/>
        <v>41292.5</v>
      </c>
      <c r="B51" s="54">
        <v>14</v>
      </c>
      <c r="C51" s="24"/>
      <c r="D51" s="21"/>
      <c r="E51" s="26"/>
      <c r="F51" s="23"/>
      <c r="G51" s="26"/>
      <c r="H51" s="23"/>
      <c r="I51" s="26"/>
      <c r="J51" s="23"/>
      <c r="K51" s="57"/>
      <c r="L51" s="60">
        <v>1.4196022007872129</v>
      </c>
      <c r="P51" s="32">
        <f t="shared" si="1"/>
        <v>0.5449753119063242</v>
      </c>
      <c r="Q51" s="32">
        <f t="shared" si="2"/>
        <v>2.2942290896681015</v>
      </c>
      <c r="R51" s="72">
        <f t="shared" si="3"/>
        <v>0.5449753119063242</v>
      </c>
      <c r="S51" s="72">
        <f t="shared" si="6"/>
        <v>2.2942290896681015</v>
      </c>
      <c r="T51" s="29" t="str">
        <f t="shared" si="4"/>
        <v/>
      </c>
      <c r="U51" s="29" t="str">
        <f t="shared" si="5"/>
        <v/>
      </c>
    </row>
    <row r="52" spans="1:21">
      <c r="A52" s="53">
        <f t="shared" si="0"/>
        <v>41293</v>
      </c>
      <c r="B52" s="55">
        <v>14.5</v>
      </c>
      <c r="C52" s="24"/>
      <c r="D52" s="21"/>
      <c r="E52" s="26"/>
      <c r="F52" s="23"/>
      <c r="G52" s="26"/>
      <c r="H52" s="23"/>
      <c r="I52" s="26"/>
      <c r="J52" s="23"/>
      <c r="K52" s="57"/>
      <c r="L52" s="62">
        <v>1.1851596266777609</v>
      </c>
      <c r="P52" s="32">
        <f t="shared" si="1"/>
        <v>0.2772204227664169</v>
      </c>
      <c r="Q52" s="32">
        <f t="shared" si="2"/>
        <v>2.093098830589105</v>
      </c>
      <c r="R52" s="72">
        <f t="shared" si="3"/>
        <v>0.2772204227664169</v>
      </c>
      <c r="S52" s="72">
        <f t="shared" si="6"/>
        <v>2.093098830589105</v>
      </c>
      <c r="T52" s="29" t="str">
        <f t="shared" si="4"/>
        <v/>
      </c>
      <c r="U52" s="29" t="str">
        <f t="shared" si="5"/>
        <v/>
      </c>
    </row>
    <row r="53" spans="1:21">
      <c r="A53" s="53">
        <f t="shared" si="0"/>
        <v>41293.5</v>
      </c>
      <c r="B53" s="54">
        <v>15</v>
      </c>
      <c r="C53" s="24"/>
      <c r="D53" s="21"/>
      <c r="E53" s="26"/>
      <c r="F53" s="23"/>
      <c r="G53" s="26"/>
      <c r="H53" s="23"/>
      <c r="I53" s="26"/>
      <c r="J53" s="23"/>
      <c r="K53" s="57"/>
      <c r="L53" s="60">
        <v>0.9666231461380721</v>
      </c>
      <c r="P53" s="32">
        <f t="shared" si="1"/>
        <v>2.531358827461816E-2</v>
      </c>
      <c r="Q53" s="32">
        <f t="shared" si="2"/>
        <v>1.9079327040015261</v>
      </c>
      <c r="R53" s="72">
        <f t="shared" si="3"/>
        <v>2.531358827461816E-2</v>
      </c>
      <c r="S53" s="72">
        <f t="shared" si="6"/>
        <v>1.9079327040015261</v>
      </c>
      <c r="T53" s="29" t="str">
        <f t="shared" si="4"/>
        <v/>
      </c>
      <c r="U53" s="29" t="str">
        <f t="shared" si="5"/>
        <v/>
      </c>
    </row>
    <row r="54" spans="1:21">
      <c r="A54" s="53">
        <f t="shared" si="0"/>
        <v>41294</v>
      </c>
      <c r="B54" s="55">
        <v>15.5</v>
      </c>
      <c r="C54" s="24"/>
      <c r="D54" s="21"/>
      <c r="E54" s="26"/>
      <c r="F54" s="23"/>
      <c r="G54" s="26"/>
      <c r="H54" s="23"/>
      <c r="I54" s="26"/>
      <c r="J54" s="23"/>
      <c r="K54" s="57"/>
      <c r="L54" s="62">
        <v>0.76328387187868163</v>
      </c>
      <c r="P54" s="32">
        <f t="shared" si="1"/>
        <v>-0.2114481179170985</v>
      </c>
      <c r="Q54" s="32">
        <f t="shared" si="2"/>
        <v>1.7380158616744619</v>
      </c>
      <c r="R54" s="72">
        <f t="shared" si="3"/>
        <v>-0.2114481179170985</v>
      </c>
      <c r="S54" s="72">
        <f t="shared" si="6"/>
        <v>1.7380158616744619</v>
      </c>
      <c r="T54" s="29" t="str">
        <f t="shared" si="4"/>
        <v/>
      </c>
      <c r="U54" s="29" t="str">
        <f t="shared" si="5"/>
        <v/>
      </c>
    </row>
    <row r="55" spans="1:21">
      <c r="A55" s="53">
        <f t="shared" ref="A55:A83" si="7">IF(C$6&lt;0.5,C$5+B55,C$5+B55+0.5)</f>
        <v>41294.5</v>
      </c>
      <c r="B55" s="54">
        <v>16</v>
      </c>
      <c r="C55" s="24"/>
      <c r="D55" s="21"/>
      <c r="E55" s="26"/>
      <c r="F55" s="23"/>
      <c r="G55" s="26"/>
      <c r="H55" s="23"/>
      <c r="I55" s="26"/>
      <c r="J55" s="23"/>
      <c r="K55" s="57"/>
      <c r="L55" s="60">
        <v>0.57439650420236954</v>
      </c>
      <c r="P55" s="32">
        <f t="shared" si="1"/>
        <v>-0.43380481627762979</v>
      </c>
      <c r="Q55" s="32">
        <f t="shared" si="2"/>
        <v>1.5825978246823689</v>
      </c>
      <c r="R55" s="72">
        <f t="shared" si="3"/>
        <v>-0.43380481627762979</v>
      </c>
      <c r="S55" s="72">
        <f t="shared" si="6"/>
        <v>1.5825978246823689</v>
      </c>
      <c r="T55" s="29" t="str">
        <f t="shared" si="4"/>
        <v/>
      </c>
      <c r="U55" s="29" t="str">
        <f t="shared" si="5"/>
        <v/>
      </c>
    </row>
    <row r="56" spans="1:21">
      <c r="A56" s="53">
        <f t="shared" si="7"/>
        <v>41295</v>
      </c>
      <c r="B56" s="55">
        <v>16.5</v>
      </c>
      <c r="C56" s="24"/>
      <c r="D56" s="21"/>
      <c r="E56" s="26"/>
      <c r="F56" s="23"/>
      <c r="G56" s="26"/>
      <c r="H56" s="23"/>
      <c r="I56" s="26"/>
      <c r="J56" s="23"/>
      <c r="K56" s="57"/>
      <c r="L56" s="62">
        <v>0.39919049430747272</v>
      </c>
      <c r="P56" s="32">
        <f t="shared" si="1"/>
        <v>-0.64252253517051727</v>
      </c>
      <c r="Q56" s="32">
        <f t="shared" si="2"/>
        <v>1.4409035237854626</v>
      </c>
      <c r="R56" s="72">
        <f t="shared" si="3"/>
        <v>-0.64252253517051727</v>
      </c>
      <c r="S56" s="72">
        <f t="shared" si="6"/>
        <v>1.4409035237854626</v>
      </c>
      <c r="T56" s="29" t="str">
        <f t="shared" si="4"/>
        <v/>
      </c>
      <c r="U56" s="29" t="str">
        <f t="shared" si="5"/>
        <v/>
      </c>
    </row>
    <row r="57" spans="1:21">
      <c r="A57" s="53">
        <f t="shared" si="7"/>
        <v>41295.5</v>
      </c>
      <c r="B57" s="54">
        <v>17</v>
      </c>
      <c r="C57" s="24"/>
      <c r="D57" s="21"/>
      <c r="E57" s="26"/>
      <c r="F57" s="23"/>
      <c r="G57" s="26"/>
      <c r="H57" s="23"/>
      <c r="I57" s="26"/>
      <c r="J57" s="23"/>
      <c r="K57" s="57"/>
      <c r="L57" s="60">
        <v>0.2368810547545738</v>
      </c>
      <c r="P57" s="32">
        <f t="shared" si="1"/>
        <v>-0.83838209974809608</v>
      </c>
      <c r="Q57" s="32">
        <f t="shared" si="2"/>
        <v>1.3121442092572437</v>
      </c>
      <c r="R57" s="72">
        <f t="shared" si="3"/>
        <v>-0.83838209974809608</v>
      </c>
      <c r="S57" s="72">
        <f t="shared" si="6"/>
        <v>1.3121442092572437</v>
      </c>
      <c r="T57" s="29" t="str">
        <f t="shared" si="4"/>
        <v/>
      </c>
      <c r="U57" s="29" t="str">
        <f t="shared" si="5"/>
        <v/>
      </c>
    </row>
    <row r="58" spans="1:21">
      <c r="A58" s="53">
        <f t="shared" si="7"/>
        <v>41296</v>
      </c>
      <c r="B58" s="55">
        <v>17.5</v>
      </c>
      <c r="C58" s="24"/>
      <c r="D58" s="21"/>
      <c r="E58" s="26"/>
      <c r="F58" s="23"/>
      <c r="G58" s="26"/>
      <c r="H58" s="23"/>
      <c r="I58" s="26"/>
      <c r="J58" s="23"/>
      <c r="K58" s="57"/>
      <c r="L58" s="62">
        <v>8.6679633222122188E-2</v>
      </c>
      <c r="P58" s="32">
        <f t="shared" si="1"/>
        <v>-1.0221685753069245</v>
      </c>
      <c r="Q58" s="32">
        <f t="shared" si="2"/>
        <v>1.195527841751169</v>
      </c>
      <c r="R58" s="72">
        <f t="shared" si="3"/>
        <v>-1.0221685753069245</v>
      </c>
      <c r="S58" s="72">
        <f t="shared" si="6"/>
        <v>1.195527841751169</v>
      </c>
      <c r="T58" s="29" t="str">
        <f t="shared" si="4"/>
        <v/>
      </c>
      <c r="U58" s="29" t="str">
        <f t="shared" si="5"/>
        <v/>
      </c>
    </row>
    <row r="59" spans="1:21">
      <c r="A59" s="53">
        <f t="shared" si="7"/>
        <v>41296.5</v>
      </c>
      <c r="B59" s="54">
        <v>18</v>
      </c>
      <c r="C59" s="24"/>
      <c r="D59" s="21"/>
      <c r="E59" s="26"/>
      <c r="F59" s="23"/>
      <c r="G59" s="26"/>
      <c r="H59" s="23"/>
      <c r="I59" s="26"/>
      <c r="J59" s="23"/>
      <c r="K59" s="57"/>
      <c r="L59" s="60">
        <v>-5.2196471844163275E-2</v>
      </c>
      <c r="P59" s="32">
        <f t="shared" si="1"/>
        <v>-1.1946615829811926</v>
      </c>
      <c r="Q59" s="32">
        <f t="shared" si="2"/>
        <v>1.0902686392928662</v>
      </c>
      <c r="R59" s="72">
        <f t="shared" si="3"/>
        <v>-1.1946615829811926</v>
      </c>
      <c r="S59" s="72">
        <f t="shared" si="6"/>
        <v>1.0902686392928662</v>
      </c>
      <c r="T59" s="29" t="str">
        <f t="shared" si="4"/>
        <v/>
      </c>
      <c r="U59" s="29" t="str">
        <f t="shared" si="5"/>
        <v/>
      </c>
    </row>
    <row r="60" spans="1:21">
      <c r="A60" s="53">
        <f t="shared" si="7"/>
        <v>41297</v>
      </c>
      <c r="B60" s="55">
        <v>18.5</v>
      </c>
      <c r="C60" s="24"/>
      <c r="D60" s="21"/>
      <c r="E60" s="26"/>
      <c r="F60" s="23"/>
      <c r="G60" s="26"/>
      <c r="H60" s="23"/>
      <c r="I60" s="26"/>
      <c r="J60" s="23"/>
      <c r="K60" s="57"/>
      <c r="L60" s="62">
        <v>-0.18051559645868737</v>
      </c>
      <c r="P60" s="32">
        <f t="shared" si="1"/>
        <v>-1.3566267277948532</v>
      </c>
      <c r="Q60" s="32">
        <f t="shared" si="2"/>
        <v>0.99559553487747854</v>
      </c>
      <c r="R60" s="72">
        <f t="shared" si="3"/>
        <v>-1.3566267277948532</v>
      </c>
      <c r="S60" s="72">
        <f t="shared" si="6"/>
        <v>0.99559553487747854</v>
      </c>
      <c r="T60" s="29" t="str">
        <f t="shared" si="4"/>
        <v/>
      </c>
      <c r="U60" s="29" t="str">
        <f t="shared" si="5"/>
        <v/>
      </c>
    </row>
    <row r="61" spans="1:21">
      <c r="A61" s="53">
        <f t="shared" si="7"/>
        <v>41297.5</v>
      </c>
      <c r="B61" s="54">
        <v>19</v>
      </c>
      <c r="C61" s="24"/>
      <c r="D61" s="21"/>
      <c r="E61" s="26"/>
      <c r="F61" s="23"/>
      <c r="G61" s="26"/>
      <c r="H61" s="23"/>
      <c r="I61" s="26"/>
      <c r="J61" s="23"/>
      <c r="K61" s="57"/>
      <c r="L61" s="60">
        <v>-0.29902445457388432</v>
      </c>
      <c r="P61" s="32">
        <f t="shared" si="1"/>
        <v>-1.5088082942826775</v>
      </c>
      <c r="Q61" s="32">
        <f t="shared" si="2"/>
        <v>0.91075938513490895</v>
      </c>
      <c r="R61" s="72">
        <f t="shared" si="3"/>
        <v>-1.5088082942826775</v>
      </c>
      <c r="S61" s="72">
        <f t="shared" si="6"/>
        <v>0.91075938513490895</v>
      </c>
      <c r="T61" s="29" t="str">
        <f t="shared" si="4"/>
        <v/>
      </c>
      <c r="U61" s="29" t="str">
        <f t="shared" si="5"/>
        <v/>
      </c>
    </row>
    <row r="62" spans="1:21">
      <c r="A62" s="53">
        <f t="shared" si="7"/>
        <v>41298</v>
      </c>
      <c r="B62" s="55">
        <v>19.5</v>
      </c>
      <c r="C62" s="24"/>
      <c r="D62" s="21"/>
      <c r="E62" s="26"/>
      <c r="F62" s="23"/>
      <c r="G62" s="26"/>
      <c r="H62" s="23"/>
      <c r="I62" s="26"/>
      <c r="J62" s="23"/>
      <c r="K62" s="57"/>
      <c r="L62" s="62">
        <v>-0.4084422136992471</v>
      </c>
      <c r="P62" s="32">
        <f t="shared" si="1"/>
        <v>-1.6519232818577014</v>
      </c>
      <c r="Q62" s="32">
        <f t="shared" si="2"/>
        <v>0.83503885445920711</v>
      </c>
      <c r="R62" s="72">
        <f t="shared" si="3"/>
        <v>-1.6519232818577014</v>
      </c>
      <c r="S62" s="72">
        <f t="shared" si="6"/>
        <v>0.83503885445920711</v>
      </c>
      <c r="T62" s="29" t="str">
        <f t="shared" si="4"/>
        <v/>
      </c>
      <c r="U62" s="29" t="str">
        <f t="shared" si="5"/>
        <v/>
      </c>
    </row>
    <row r="63" spans="1:21">
      <c r="A63" s="53">
        <f t="shared" si="7"/>
        <v>41298.5</v>
      </c>
      <c r="B63" s="54">
        <v>20</v>
      </c>
      <c r="C63" s="24"/>
      <c r="D63" s="21"/>
      <c r="E63" s="26"/>
      <c r="F63" s="23"/>
      <c r="G63" s="26"/>
      <c r="H63" s="23"/>
      <c r="I63" s="26"/>
      <c r="J63" s="23"/>
      <c r="K63" s="57"/>
      <c r="L63" s="60">
        <v>-0.50945590191351597</v>
      </c>
      <c r="P63" s="32">
        <f t="shared" si="1"/>
        <v>-1.7866567778123121</v>
      </c>
      <c r="Q63" s="32">
        <f t="shared" si="2"/>
        <v>0.7677449739852803</v>
      </c>
      <c r="R63" s="72">
        <f t="shared" si="3"/>
        <v>-1.7866567778123121</v>
      </c>
      <c r="S63" s="72">
        <f t="shared" si="6"/>
        <v>0.7677449739852803</v>
      </c>
      <c r="T63" s="29" t="str">
        <f t="shared" si="4"/>
        <v/>
      </c>
      <c r="U63" s="29" t="str">
        <f t="shared" si="5"/>
        <v/>
      </c>
    </row>
    <row r="64" spans="1:21">
      <c r="A64" s="53">
        <f t="shared" si="7"/>
        <v>41299</v>
      </c>
      <c r="B64" s="55">
        <v>20.5</v>
      </c>
      <c r="C64" s="24"/>
      <c r="D64" s="21"/>
      <c r="E64" s="26"/>
      <c r="F64" s="23"/>
      <c r="G64" s="26"/>
      <c r="H64" s="23"/>
      <c r="I64" s="26"/>
      <c r="J64" s="23"/>
      <c r="K64" s="57"/>
      <c r="L64" s="62">
        <v>-0.60271708433806059</v>
      </c>
      <c r="P64" s="32">
        <f t="shared" si="1"/>
        <v>-1.9136586049273809</v>
      </c>
      <c r="Q64" s="32">
        <f t="shared" si="2"/>
        <v>0.70822443625125964</v>
      </c>
      <c r="R64" s="72">
        <f t="shared" si="3"/>
        <v>-1.9136586049273809</v>
      </c>
      <c r="S64" s="72">
        <f t="shared" si="6"/>
        <v>0.70822443625125964</v>
      </c>
      <c r="T64" s="29" t="str">
        <f t="shared" si="4"/>
        <v/>
      </c>
      <c r="U64" s="29" t="str">
        <f t="shared" si="5"/>
        <v/>
      </c>
    </row>
    <row r="65" spans="1:21">
      <c r="A65" s="53">
        <f t="shared" si="7"/>
        <v>41299.5</v>
      </c>
      <c r="B65" s="54">
        <v>21</v>
      </c>
      <c r="C65" s="24"/>
      <c r="D65" s="21"/>
      <c r="E65" s="26"/>
      <c r="F65" s="23"/>
      <c r="G65" s="26"/>
      <c r="H65" s="23"/>
      <c r="I65" s="26"/>
      <c r="J65" s="23"/>
      <c r="K65" s="57"/>
      <c r="L65" s="60">
        <v>-0.68883970162571018</v>
      </c>
      <c r="P65" s="32">
        <f t="shared" si="1"/>
        <v>-2.033541135362452</v>
      </c>
      <c r="Q65" s="32">
        <f t="shared" si="2"/>
        <v>0.6558617321110316</v>
      </c>
      <c r="R65" s="72">
        <f t="shared" si="3"/>
        <v>-2.033541135362452</v>
      </c>
      <c r="S65" s="72">
        <f t="shared" si="6"/>
        <v>0.6558617321110316</v>
      </c>
      <c r="T65" s="29" t="str">
        <f t="shared" si="4"/>
        <v/>
      </c>
      <c r="U65" s="29" t="str">
        <f t="shared" si="5"/>
        <v/>
      </c>
    </row>
    <row r="66" spans="1:21">
      <c r="A66" s="53">
        <f t="shared" si="7"/>
        <v>41300</v>
      </c>
      <c r="B66" s="55">
        <v>21.5</v>
      </c>
      <c r="C66" s="24"/>
      <c r="D66" s="21"/>
      <c r="E66" s="26"/>
      <c r="F66" s="23"/>
      <c r="G66" s="26"/>
      <c r="H66" s="23"/>
      <c r="I66" s="26"/>
      <c r="J66" s="23"/>
      <c r="K66" s="57"/>
      <c r="L66" s="62">
        <v>-0.76839893330254838</v>
      </c>
      <c r="P66" s="32">
        <f t="shared" si="1"/>
        <v>-2.1468781329506541</v>
      </c>
      <c r="Q66" s="32">
        <f t="shared" si="2"/>
        <v>0.61008026634555745</v>
      </c>
      <c r="R66" s="72">
        <f t="shared" si="3"/>
        <v>-2.1468781329506541</v>
      </c>
      <c r="S66" s="72">
        <f t="shared" si="6"/>
        <v>0.61008026634555745</v>
      </c>
      <c r="T66" s="29" t="str">
        <f t="shared" si="4"/>
        <v/>
      </c>
      <c r="U66" s="29" t="str">
        <f t="shared" si="5"/>
        <v/>
      </c>
    </row>
    <row r="67" spans="1:21">
      <c r="A67" s="53">
        <f t="shared" si="7"/>
        <v>41300.5</v>
      </c>
      <c r="B67" s="54">
        <v>22</v>
      </c>
      <c r="C67" s="24"/>
      <c r="D67" s="21"/>
      <c r="E67" s="26"/>
      <c r="F67" s="23"/>
      <c r="G67" s="26"/>
      <c r="H67" s="23"/>
      <c r="I67" s="26"/>
      <c r="J67" s="23"/>
      <c r="K67" s="57"/>
      <c r="L67" s="60">
        <v>-0.84193093344628644</v>
      </c>
      <c r="P67" s="32">
        <f t="shared" si="1"/>
        <v>-2.2542044708006967</v>
      </c>
      <c r="Q67" s="32">
        <f t="shared" si="2"/>
        <v>0.57034260390812375</v>
      </c>
      <c r="R67" s="72">
        <f t="shared" si="3"/>
        <v>-2.2542044708006967</v>
      </c>
      <c r="S67" s="72">
        <f t="shared" si="6"/>
        <v>0.57034260390812375</v>
      </c>
      <c r="T67" s="29" t="str">
        <f t="shared" si="4"/>
        <v/>
      </c>
      <c r="U67" s="29" t="str">
        <f t="shared" si="5"/>
        <v/>
      </c>
    </row>
    <row r="68" spans="1:21">
      <c r="A68" s="53">
        <f t="shared" si="7"/>
        <v>41301</v>
      </c>
      <c r="B68" s="55">
        <v>22.5</v>
      </c>
      <c r="C68" s="24"/>
      <c r="D68" s="21"/>
      <c r="E68" s="26"/>
      <c r="F68" s="23"/>
      <c r="G68" s="26"/>
      <c r="H68" s="23"/>
      <c r="I68" s="26"/>
      <c r="J68" s="23"/>
      <c r="K68" s="57"/>
      <c r="L68" s="62">
        <v>-0.90993328279370955</v>
      </c>
      <c r="P68" s="32">
        <f t="shared" si="1"/>
        <v>-2.3560165678229015</v>
      </c>
      <c r="Q68" s="32">
        <f t="shared" si="2"/>
        <v>0.53615000223548248</v>
      </c>
      <c r="R68" s="72">
        <f t="shared" si="3"/>
        <v>-2.3560165678229015</v>
      </c>
      <c r="S68" s="72">
        <f t="shared" si="6"/>
        <v>0.53615000223548248</v>
      </c>
      <c r="T68" s="29" t="str">
        <f t="shared" si="4"/>
        <v/>
      </c>
      <c r="U68" s="29" t="str">
        <f t="shared" si="5"/>
        <v/>
      </c>
    </row>
    <row r="69" spans="1:21">
      <c r="A69" s="53">
        <f t="shared" si="7"/>
        <v>41301.5</v>
      </c>
      <c r="B69" s="54">
        <v>23</v>
      </c>
      <c r="C69" s="24"/>
      <c r="D69" s="21"/>
      <c r="E69" s="26"/>
      <c r="F69" s="23"/>
      <c r="G69" s="26"/>
      <c r="H69" s="23"/>
      <c r="I69" s="26"/>
      <c r="J69" s="23"/>
      <c r="K69" s="57"/>
      <c r="L69" s="60">
        <v>-0.97286600712188642</v>
      </c>
      <c r="P69" s="32">
        <f t="shared" si="1"/>
        <v>-2.4527733936330574</v>
      </c>
      <c r="Q69" s="32">
        <f t="shared" si="2"/>
        <v>0.50704137938928429</v>
      </c>
      <c r="R69" s="72">
        <f t="shared" si="3"/>
        <v>-2.4527733936330574</v>
      </c>
      <c r="S69" s="72">
        <f t="shared" si="6"/>
        <v>0.50704137938928429</v>
      </c>
      <c r="T69" s="29" t="str">
        <f t="shared" si="4"/>
        <v/>
      </c>
      <c r="U69" s="29" t="str">
        <f t="shared" si="5"/>
        <v/>
      </c>
    </row>
    <row r="70" spans="1:21">
      <c r="A70" s="53">
        <f t="shared" si="7"/>
        <v>41302</v>
      </c>
      <c r="B70" s="55">
        <v>23.5</v>
      </c>
      <c r="C70" s="24"/>
      <c r="D70" s="21"/>
      <c r="E70" s="26"/>
      <c r="F70" s="23"/>
      <c r="G70" s="26"/>
      <c r="H70" s="23"/>
      <c r="I70" s="26"/>
      <c r="J70" s="23"/>
      <c r="K70" s="57"/>
      <c r="L70" s="62">
        <v>-1.0311530238327788</v>
      </c>
      <c r="P70" s="32">
        <f t="shared" si="1"/>
        <v>-2.5448979034409813</v>
      </c>
      <c r="Q70" s="32">
        <f t="shared" si="2"/>
        <v>0.48259185577542363</v>
      </c>
      <c r="R70" s="72">
        <f t="shared" si="3"/>
        <v>-2.5448979034409813</v>
      </c>
      <c r="S70" s="72">
        <f t="shared" si="6"/>
        <v>0.48259185577542363</v>
      </c>
      <c r="T70" s="29" t="str">
        <f t="shared" si="4"/>
        <v/>
      </c>
      <c r="U70" s="29" t="str">
        <f t="shared" si="5"/>
        <v/>
      </c>
    </row>
    <row r="71" spans="1:21">
      <c r="A71" s="53">
        <f t="shared" si="7"/>
        <v>41302.5</v>
      </c>
      <c r="B71" s="54">
        <v>24</v>
      </c>
      <c r="C71" s="24"/>
      <c r="D71" s="21"/>
      <c r="E71" s="26"/>
      <c r="F71" s="23"/>
      <c r="G71" s="26"/>
      <c r="H71" s="23"/>
      <c r="I71" s="26"/>
      <c r="J71" s="23"/>
      <c r="K71" s="57"/>
      <c r="L71" s="60">
        <v>-1.0851838945740304</v>
      </c>
      <c r="P71" s="32">
        <f t="shared" si="1"/>
        <v>-2.6327787804889469</v>
      </c>
      <c r="Q71" s="32">
        <f t="shared" si="2"/>
        <v>0.46241099134088604</v>
      </c>
      <c r="R71" s="72">
        <f t="shared" si="3"/>
        <v>-2.6327787804889469</v>
      </c>
      <c r="S71" s="72">
        <f t="shared" si="6"/>
        <v>0.46241099134088604</v>
      </c>
      <c r="T71" s="29" t="str">
        <f t="shared" si="4"/>
        <v/>
      </c>
      <c r="U71" s="29" t="str">
        <f t="shared" si="5"/>
        <v/>
      </c>
    </row>
    <row r="72" spans="1:21">
      <c r="A72" s="53">
        <f t="shared" si="7"/>
        <v>41303</v>
      </c>
      <c r="B72" s="55">
        <v>24.5</v>
      </c>
      <c r="C72" s="24"/>
      <c r="D72" s="21"/>
      <c r="E72" s="26"/>
      <c r="F72" s="23"/>
      <c r="G72" s="26"/>
      <c r="H72" s="23"/>
      <c r="I72" s="26"/>
      <c r="J72" s="23"/>
      <c r="K72" s="57"/>
      <c r="L72" s="62">
        <v>-1.1353157793859163</v>
      </c>
      <c r="P72" s="32">
        <f t="shared" si="1"/>
        <v>-2.7167723813071256</v>
      </c>
      <c r="Q72" s="32">
        <f t="shared" si="2"/>
        <v>0.44614082253529297</v>
      </c>
      <c r="R72" s="72">
        <f t="shared" si="3"/>
        <v>-2.7167723813071256</v>
      </c>
      <c r="S72" s="72">
        <f t="shared" si="6"/>
        <v>0.44614082253529297</v>
      </c>
      <c r="T72" s="29" t="str">
        <f t="shared" si="4"/>
        <v/>
      </c>
      <c r="U72" s="29" t="str">
        <f t="shared" si="5"/>
        <v/>
      </c>
    </row>
    <row r="73" spans="1:21">
      <c r="A73" s="53">
        <f t="shared" si="7"/>
        <v>41303.5</v>
      </c>
      <c r="B73" s="54">
        <v>25</v>
      </c>
      <c r="C73" s="24"/>
      <c r="D73" s="21"/>
      <c r="E73" s="26"/>
      <c r="F73" s="23"/>
      <c r="G73" s="26"/>
      <c r="H73" s="23"/>
      <c r="I73" s="26"/>
      <c r="J73" s="23"/>
      <c r="K73" s="57"/>
      <c r="L73" s="60">
        <v>-1.1818755057109032</v>
      </c>
      <c r="P73" s="32">
        <f t="shared" si="1"/>
        <v>-2.7972047969362483</v>
      </c>
      <c r="Q73" s="32">
        <f t="shared" si="2"/>
        <v>0.43345378551444225</v>
      </c>
      <c r="R73" s="72">
        <f t="shared" si="3"/>
        <v>-2.7972047969362483</v>
      </c>
      <c r="S73" s="72">
        <f t="shared" si="6"/>
        <v>0.43345378551444225</v>
      </c>
      <c r="T73" s="29" t="str">
        <f t="shared" si="4"/>
        <v/>
      </c>
      <c r="U73" s="29" t="str">
        <f t="shared" si="5"/>
        <v/>
      </c>
    </row>
    <row r="74" spans="1:21">
      <c r="A74" s="53">
        <f t="shared" si="7"/>
        <v>41304</v>
      </c>
      <c r="B74" s="55">
        <v>25.5</v>
      </c>
      <c r="C74" s="24"/>
      <c r="D74" s="21"/>
      <c r="E74" s="26"/>
      <c r="F74" s="23"/>
      <c r="G74" s="26"/>
      <c r="H74" s="23"/>
      <c r="I74" s="26"/>
      <c r="J74" s="23"/>
      <c r="K74" s="57"/>
      <c r="L74" s="62">
        <v>-1.2251616825485994</v>
      </c>
      <c r="P74" s="32">
        <f t="shared" si="1"/>
        <v>-2.8743739602439842</v>
      </c>
      <c r="Q74" s="32">
        <f t="shared" si="2"/>
        <v>0.42405059514678567</v>
      </c>
      <c r="R74" s="72">
        <f t="shared" si="3"/>
        <v>-2.8743739602439842</v>
      </c>
      <c r="S74" s="72">
        <f t="shared" si="6"/>
        <v>0.42405059514678567</v>
      </c>
      <c r="T74" s="29" t="str">
        <f t="shared" si="4"/>
        <v/>
      </c>
      <c r="U74" s="29" t="str">
        <f t="shared" si="5"/>
        <v/>
      </c>
    </row>
    <row r="75" spans="1:21">
      <c r="A75" s="53">
        <f t="shared" si="7"/>
        <v>41304.5</v>
      </c>
      <c r="B75" s="54">
        <v>26</v>
      </c>
      <c r="C75" s="24"/>
      <c r="D75" s="21"/>
      <c r="E75" s="26"/>
      <c r="F75" s="23"/>
      <c r="G75" s="26"/>
      <c r="H75" s="23"/>
      <c r="I75" s="26"/>
      <c r="J75" s="23"/>
      <c r="K75" s="57"/>
      <c r="L75" s="60">
        <v>-1.2654468054051295</v>
      </c>
      <c r="P75" s="32">
        <f t="shared" si="1"/>
        <v>-2.9485517448524732</v>
      </c>
      <c r="Q75" s="32">
        <f t="shared" si="2"/>
        <v>0.41765813404221386</v>
      </c>
      <c r="R75" s="72">
        <f t="shared" si="3"/>
        <v>-2.9485517448524732</v>
      </c>
      <c r="S75" s="72">
        <f t="shared" si="6"/>
        <v>0.41765813404221386</v>
      </c>
      <c r="T75" s="29" t="str">
        <f t="shared" si="4"/>
        <v/>
      </c>
      <c r="U75" s="29" t="str">
        <f t="shared" si="5"/>
        <v/>
      </c>
    </row>
    <row r="76" spans="1:21">
      <c r="A76" s="53">
        <f t="shared" si="7"/>
        <v>41305</v>
      </c>
      <c r="B76" s="55">
        <v>26.5</v>
      </c>
      <c r="C76" s="24"/>
      <c r="D76" s="21"/>
      <c r="E76" s="26"/>
      <c r="F76" s="23"/>
      <c r="G76" s="26"/>
      <c r="H76" s="23"/>
      <c r="I76" s="26"/>
      <c r="J76" s="23"/>
      <c r="K76" s="57"/>
      <c r="L76" s="62">
        <v>-1.3029793111180936</v>
      </c>
      <c r="P76" s="32">
        <f t="shared" si="1"/>
        <v>-3.019986014646975</v>
      </c>
      <c r="Q76" s="32">
        <f t="shared" si="2"/>
        <v>0.41402739241078779</v>
      </c>
      <c r="R76" s="72">
        <f t="shared" si="3"/>
        <v>-3</v>
      </c>
      <c r="S76" s="72">
        <f t="shared" si="6"/>
        <v>0.41402739241078779</v>
      </c>
      <c r="T76" s="29" t="str">
        <f t="shared" si="4"/>
        <v/>
      </c>
      <c r="U76" s="29" t="str">
        <f t="shared" si="5"/>
        <v/>
      </c>
    </row>
    <row r="77" spans="1:21">
      <c r="A77" s="53">
        <f t="shared" si="7"/>
        <v>41305.5</v>
      </c>
      <c r="B77" s="54">
        <v>27</v>
      </c>
      <c r="C77" s="24"/>
      <c r="D77" s="21"/>
      <c r="E77" s="26"/>
      <c r="F77" s="23"/>
      <c r="G77" s="26"/>
      <c r="H77" s="23"/>
      <c r="I77" s="26"/>
      <c r="J77" s="23"/>
      <c r="K77" s="57"/>
      <c r="L77" s="60">
        <v>-1.3379855530231759</v>
      </c>
      <c r="P77" s="32">
        <f t="shared" si="1"/>
        <v>-3.08890259423741</v>
      </c>
      <c r="Q77" s="32">
        <f t="shared" si="2"/>
        <v>0.41293148819105818</v>
      </c>
      <c r="R77" s="72">
        <f t="shared" si="3"/>
        <v>-3</v>
      </c>
      <c r="S77" s="72">
        <f t="shared" si="6"/>
        <v>0.41293148819105818</v>
      </c>
      <c r="T77" s="29" t="str">
        <f t="shared" si="4"/>
        <v/>
      </c>
      <c r="U77" s="29" t="str">
        <f t="shared" si="5"/>
        <v/>
      </c>
    </row>
    <row r="78" spans="1:21">
      <c r="A78" s="53">
        <f t="shared" si="7"/>
        <v>41306</v>
      </c>
      <c r="B78" s="55">
        <v>27.5</v>
      </c>
      <c r="C78" s="24"/>
      <c r="D78" s="21"/>
      <c r="E78" s="26"/>
      <c r="F78" s="23"/>
      <c r="G78" s="26"/>
      <c r="H78" s="23"/>
      <c r="I78" s="26"/>
      <c r="J78" s="23"/>
      <c r="K78" s="57"/>
      <c r="L78" s="62">
        <v>-1.3706716763185758</v>
      </c>
      <c r="P78" s="32">
        <f t="shared" si="1"/>
        <v>-3.1555071401487647</v>
      </c>
      <c r="Q78" s="32">
        <f t="shared" si="2"/>
        <v>0.41416378751161309</v>
      </c>
      <c r="R78" s="72">
        <f t="shared" si="3"/>
        <v>-3</v>
      </c>
      <c r="S78" s="72">
        <f t="shared" si="6"/>
        <v>0.41293148819105818</v>
      </c>
      <c r="T78" s="29" t="str">
        <f t="shared" si="4"/>
        <v/>
      </c>
      <c r="U78" s="29" t="str">
        <f t="shared" si="5"/>
        <v/>
      </c>
    </row>
    <row r="79" spans="1:21">
      <c r="A79" s="53">
        <f t="shared" si="7"/>
        <v>41306.5</v>
      </c>
      <c r="B79" s="54">
        <v>28</v>
      </c>
      <c r="C79" s="24"/>
      <c r="D79" s="21"/>
      <c r="E79" s="26"/>
      <c r="F79" s="23"/>
      <c r="G79" s="26"/>
      <c r="H79" s="23"/>
      <c r="I79" s="26"/>
      <c r="J79" s="23"/>
      <c r="K79" s="57"/>
      <c r="L79" s="60">
        <v>-1.4012253810340567</v>
      </c>
      <c r="P79" s="32">
        <f t="shared" si="1"/>
        <v>-3.219986900078724</v>
      </c>
      <c r="Q79" s="32">
        <f t="shared" si="2"/>
        <v>0.41753613801061062</v>
      </c>
      <c r="R79" s="72">
        <f t="shared" si="3"/>
        <v>-3</v>
      </c>
      <c r="S79" s="72">
        <f t="shared" si="6"/>
        <v>0.41293148819105818</v>
      </c>
      <c r="T79" s="29" t="str">
        <f t="shared" si="4"/>
        <v/>
      </c>
      <c r="U79" s="29" t="str">
        <f t="shared" si="5"/>
        <v/>
      </c>
    </row>
    <row r="80" spans="1:21">
      <c r="A80" s="53">
        <f t="shared" si="7"/>
        <v>41307</v>
      </c>
      <c r="B80" s="55">
        <v>28.5</v>
      </c>
      <c r="C80" s="24"/>
      <c r="D80" s="21"/>
      <c r="E80" s="26"/>
      <c r="F80" s="23"/>
      <c r="G80" s="26"/>
      <c r="H80" s="23"/>
      <c r="I80" s="26"/>
      <c r="J80" s="23"/>
      <c r="K80" s="57"/>
      <c r="L80" s="62">
        <v>-1.4298175659335104</v>
      </c>
      <c r="P80" s="32">
        <f t="shared" si="1"/>
        <v>-3.2825123534928724</v>
      </c>
      <c r="Q80" s="32">
        <f t="shared" si="2"/>
        <v>0.42287722162585162</v>
      </c>
      <c r="R80" s="72">
        <f t="shared" si="3"/>
        <v>-3</v>
      </c>
      <c r="S80" s="72">
        <f t="shared" si="6"/>
        <v>0.41293148819105818</v>
      </c>
      <c r="T80" s="29" t="str">
        <f t="shared" si="4"/>
        <v/>
      </c>
      <c r="U80" s="29" t="str">
        <f t="shared" si="5"/>
        <v/>
      </c>
    </row>
    <row r="81" spans="1:21">
      <c r="A81" s="53">
        <f t="shared" si="7"/>
        <v>41307.5</v>
      </c>
      <c r="B81" s="54">
        <v>29</v>
      </c>
      <c r="C81" s="24"/>
      <c r="D81" s="21"/>
      <c r="E81" s="26"/>
      <c r="F81" s="23"/>
      <c r="G81" s="26"/>
      <c r="H81" s="23"/>
      <c r="I81" s="26"/>
      <c r="J81" s="23"/>
      <c r="K81" s="57"/>
      <c r="L81" s="60">
        <v>-1.4566038512055757</v>
      </c>
      <c r="P81" s="32">
        <f t="shared" si="1"/>
        <v>-3.343238731361728</v>
      </c>
      <c r="Q81" s="32">
        <f t="shared" si="2"/>
        <v>0.43003102895057643</v>
      </c>
      <c r="R81" s="72">
        <f t="shared" si="3"/>
        <v>-3</v>
      </c>
      <c r="S81" s="72">
        <f t="shared" si="6"/>
        <v>0.41293148819105818</v>
      </c>
      <c r="T81" s="29" t="str">
        <f t="shared" si="4"/>
        <v/>
      </c>
      <c r="U81" s="29" t="str">
        <f t="shared" si="5"/>
        <v/>
      </c>
    </row>
    <row r="82" spans="1:21">
      <c r="A82" s="53">
        <f t="shared" si="7"/>
        <v>41308</v>
      </c>
      <c r="B82" s="55">
        <v>29.5</v>
      </c>
      <c r="C82" s="24"/>
      <c r="D82" s="21"/>
      <c r="E82" s="26"/>
      <c r="F82" s="23"/>
      <c r="G82" s="26"/>
      <c r="H82" s="23"/>
      <c r="I82" s="26"/>
      <c r="J82" s="23"/>
      <c r="K82" s="57"/>
      <c r="L82" s="62">
        <v>-1.4817259811565056</v>
      </c>
      <c r="P82" s="32">
        <f t="shared" si="1"/>
        <v>-3.4023074162105438</v>
      </c>
      <c r="Q82" s="32">
        <f t="shared" si="2"/>
        <v>0.43885545389753289</v>
      </c>
      <c r="R82" s="72">
        <f t="shared" si="3"/>
        <v>-3</v>
      </c>
      <c r="S82" s="72">
        <f t="shared" si="6"/>
        <v>0.41293148819105818</v>
      </c>
      <c r="T82" s="29" t="str">
        <f t="shared" si="4"/>
        <v/>
      </c>
      <c r="U82" s="29" t="str">
        <f t="shared" si="5"/>
        <v/>
      </c>
    </row>
    <row r="83" spans="1:21">
      <c r="A83" s="53">
        <f t="shared" si="7"/>
        <v>41308.5</v>
      </c>
      <c r="B83" s="54">
        <v>30</v>
      </c>
      <c r="C83" s="25"/>
      <c r="D83" s="22"/>
      <c r="E83" s="26"/>
      <c r="F83" s="23"/>
      <c r="G83" s="26"/>
      <c r="H83" s="23"/>
      <c r="I83" s="26"/>
      <c r="J83" s="23"/>
      <c r="K83" s="57"/>
      <c r="L83" s="60">
        <v>-1.5053131105278483</v>
      </c>
      <c r="P83" s="32">
        <f t="shared" si="1"/>
        <v>-3.4598472260671151</v>
      </c>
      <c r="Q83" s="32">
        <f t="shared" si="2"/>
        <v>0.44922100501141848</v>
      </c>
      <c r="R83" s="72">
        <f t="shared" si="3"/>
        <v>-3</v>
      </c>
      <c r="S83" s="72">
        <f t="shared" si="6"/>
        <v>0.41293148819105818</v>
      </c>
      <c r="T83" s="29" t="str">
        <f t="shared" si="4"/>
        <v/>
      </c>
      <c r="U83" s="29" t="str">
        <f t="shared" si="5"/>
        <v/>
      </c>
    </row>
    <row r="85" spans="1:21">
      <c r="S85" s="29" t="s">
        <v>42</v>
      </c>
      <c r="T85" s="29">
        <f>AVERAGE(T23:T83)</f>
        <v>1.5</v>
      </c>
      <c r="U85" s="29">
        <f>SUM(U23:U83)</f>
        <v>7</v>
      </c>
    </row>
    <row r="86" spans="1:21">
      <c r="S86" s="29"/>
      <c r="T86" s="29">
        <f>COUNT(T23:T83)</f>
        <v>7</v>
      </c>
      <c r="U86" s="29"/>
    </row>
    <row r="87" spans="1:21">
      <c r="S87" t="s">
        <v>59</v>
      </c>
      <c r="T87">
        <v>0.75</v>
      </c>
    </row>
  </sheetData>
  <mergeCells count="1">
    <mergeCell ref="A1:C1"/>
  </mergeCells>
  <conditionalFormatting sqref="C19">
    <cfRule type="containsText" dxfId="15" priority="821" operator="containsText" text="Good">
      <formula>NOT(ISERROR(SEARCH("Good",C19)))</formula>
    </cfRule>
    <cfRule type="containsText" dxfId="14" priority="822" operator="containsText" text="spec">
      <formula>NOT(ISERROR(SEARCH("spec",C19)))</formula>
    </cfRule>
    <cfRule type="containsText" dxfId="13" priority="823" operator="containsText" text="Warning">
      <formula>NOT(ISERROR(SEARCH("Warning",C19)))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V87"/>
  <sheetViews>
    <sheetView zoomScaleNormal="100" workbookViewId="0">
      <selection activeCell="C16" sqref="C16:C18"/>
    </sheetView>
  </sheetViews>
  <sheetFormatPr defaultRowHeight="12.75"/>
  <cols>
    <col min="1" max="1" width="12.28515625" style="34" customWidth="1"/>
    <col min="2" max="2" width="9.140625" style="34"/>
    <col min="3" max="3" width="16.140625" customWidth="1"/>
    <col min="5" max="5" width="11.140625" customWidth="1"/>
    <col min="6" max="6" width="22.5703125" customWidth="1"/>
    <col min="11" max="11" width="18.7109375" customWidth="1"/>
    <col min="12" max="12" width="11" hidden="1" customWidth="1"/>
    <col min="13" max="13" width="16" customWidth="1"/>
    <col min="15" max="15" width="11" bestFit="1" customWidth="1"/>
    <col min="16" max="16" width="13" hidden="1" customWidth="1"/>
    <col min="17" max="22" width="9.140625" hidden="1" customWidth="1"/>
  </cols>
  <sheetData>
    <row r="1" spans="1:16" ht="79.5" customHeight="1">
      <c r="A1" s="83" t="s">
        <v>61</v>
      </c>
      <c r="B1" s="83"/>
      <c r="C1" s="83"/>
      <c r="D1" s="80"/>
    </row>
    <row r="2" spans="1:16">
      <c r="A2" s="34" t="s">
        <v>20</v>
      </c>
      <c r="B2"/>
      <c r="C2" s="11">
        <v>1</v>
      </c>
    </row>
    <row r="3" spans="1:16">
      <c r="B3"/>
    </row>
    <row r="4" spans="1:16">
      <c r="A4" t="s">
        <v>77</v>
      </c>
      <c r="C4" s="81" t="s">
        <v>84</v>
      </c>
    </row>
    <row r="5" spans="1:16">
      <c r="A5" s="34" t="s">
        <v>17</v>
      </c>
      <c r="B5"/>
      <c r="C5" s="12">
        <v>41278</v>
      </c>
    </row>
    <row r="6" spans="1:16">
      <c r="A6" s="34" t="s">
        <v>18</v>
      </c>
      <c r="B6"/>
      <c r="C6" s="13">
        <v>0.5</v>
      </c>
      <c r="D6" s="51"/>
      <c r="E6" s="15"/>
    </row>
    <row r="7" spans="1:16" s="15" customFormat="1">
      <c r="A7" s="64"/>
      <c r="C7" s="16"/>
      <c r="L7"/>
      <c r="M7"/>
      <c r="N7"/>
      <c r="O7"/>
    </row>
    <row r="8" spans="1:16">
      <c r="A8" s="52" t="s">
        <v>2</v>
      </c>
      <c r="B8" s="1"/>
      <c r="C8" s="6">
        <v>40</v>
      </c>
      <c r="D8" s="1" t="s">
        <v>3</v>
      </c>
    </row>
    <row r="9" spans="1:16">
      <c r="A9" s="52" t="s">
        <v>4</v>
      </c>
      <c r="B9" s="1"/>
      <c r="C9" s="6"/>
      <c r="D9" s="1" t="s">
        <v>5</v>
      </c>
      <c r="F9" s="1"/>
      <c r="G9" s="1"/>
      <c r="H9" s="1"/>
      <c r="I9" s="1"/>
    </row>
    <row r="10" spans="1:16">
      <c r="A10" s="52" t="s">
        <v>0</v>
      </c>
      <c r="B10" s="1"/>
      <c r="C10" s="6">
        <v>0.25</v>
      </c>
      <c r="D10" s="1" t="s">
        <v>5</v>
      </c>
    </row>
    <row r="11" spans="1:16">
      <c r="A11" s="45" t="s">
        <v>43</v>
      </c>
      <c r="B11"/>
      <c r="C11" s="31">
        <v>3</v>
      </c>
      <c r="D11" s="1" t="s">
        <v>47</v>
      </c>
    </row>
    <row r="12" spans="1:16">
      <c r="A12" s="45" t="s">
        <v>86</v>
      </c>
      <c r="B12"/>
      <c r="C12" s="6">
        <v>9</v>
      </c>
      <c r="D12" s="1" t="s">
        <v>54</v>
      </c>
    </row>
    <row r="13" spans="1:16">
      <c r="B13"/>
      <c r="E13" s="1"/>
    </row>
    <row r="14" spans="1:16">
      <c r="A14" s="52" t="s">
        <v>6</v>
      </c>
      <c r="B14" s="1"/>
      <c r="C14" s="7">
        <v>5.7415627036665899</v>
      </c>
      <c r="D14" s="1"/>
      <c r="E14" s="1"/>
    </row>
    <row r="15" spans="1:16" ht="13.5" thickBot="1">
      <c r="A15" s="45" t="s">
        <v>16</v>
      </c>
      <c r="B15" s="3"/>
      <c r="C15" s="10">
        <v>289.1541832476201</v>
      </c>
      <c r="E15" s="1"/>
    </row>
    <row r="16" spans="1:16">
      <c r="A16" s="45" t="s">
        <v>52</v>
      </c>
      <c r="B16" s="1"/>
      <c r="C16" s="1">
        <v>8</v>
      </c>
      <c r="D16" s="1" t="s">
        <v>54</v>
      </c>
      <c r="M16" s="88" t="s">
        <v>93</v>
      </c>
      <c r="N16" s="89">
        <v>1</v>
      </c>
      <c r="O16" s="90" t="s">
        <v>94</v>
      </c>
      <c r="P16" s="91"/>
    </row>
    <row r="17" spans="1:21">
      <c r="A17" s="45" t="s">
        <v>55</v>
      </c>
      <c r="B17"/>
      <c r="C17">
        <v>8</v>
      </c>
      <c r="D17" s="1" t="s">
        <v>54</v>
      </c>
      <c r="M17" s="92" t="s">
        <v>95</v>
      </c>
      <c r="N17" s="93">
        <v>0</v>
      </c>
      <c r="O17" s="52" t="s">
        <v>94</v>
      </c>
      <c r="P17" s="94"/>
    </row>
    <row r="18" spans="1:21" ht="13.5" thickBot="1">
      <c r="A18" s="45" t="s">
        <v>56</v>
      </c>
      <c r="B18"/>
      <c r="C18">
        <v>8.5</v>
      </c>
      <c r="D18" s="1" t="s">
        <v>54</v>
      </c>
      <c r="M18" s="95" t="s">
        <v>96</v>
      </c>
      <c r="N18" s="96">
        <v>0</v>
      </c>
      <c r="O18" s="46" t="s">
        <v>94</v>
      </c>
      <c r="P18" s="97"/>
    </row>
    <row r="19" spans="1:21">
      <c r="A19" s="45" t="s">
        <v>57</v>
      </c>
      <c r="B19"/>
      <c r="C19" s="76" t="str">
        <f>IF(C2=0,"Inactive Ferment",IF(COUNT(C23:C83)&lt;5,"Insufficient data for prediction",IF(ABS(C12-C16)&lt;2.1,"Good",IF(ABS(C12-C17)&lt;2.1,"Low range on spec",IF(ABS(C12-C18)&lt;2.1,"High range on spec",IF(C12&lt;C17,"Warning -  Sluggish Ferment","Warning - Rapid ferment"))))))</f>
        <v>Good</v>
      </c>
      <c r="D19" s="1"/>
      <c r="E19" s="1"/>
    </row>
    <row r="20" spans="1:21">
      <c r="B20"/>
      <c r="C20" s="34"/>
      <c r="E20" s="34"/>
      <c r="G20" s="34"/>
      <c r="I20" s="34"/>
      <c r="K20" s="34"/>
      <c r="M20" s="34"/>
    </row>
    <row r="21" spans="1:21">
      <c r="A21" s="38" t="s">
        <v>73</v>
      </c>
      <c r="B21" s="56"/>
      <c r="C21" s="38"/>
      <c r="D21" s="39"/>
      <c r="E21" s="38"/>
      <c r="F21" s="39"/>
      <c r="G21" s="38"/>
      <c r="H21" s="39"/>
      <c r="I21" s="38"/>
      <c r="J21" s="39"/>
      <c r="K21" s="36"/>
      <c r="L21" s="58"/>
      <c r="P21" s="20" t="s">
        <v>88</v>
      </c>
    </row>
    <row r="22" spans="1:21" ht="25.5">
      <c r="A22" s="37" t="s">
        <v>76</v>
      </c>
      <c r="B22" s="40" t="s">
        <v>8</v>
      </c>
      <c r="C22" s="37" t="s">
        <v>89</v>
      </c>
      <c r="D22" s="40" t="s">
        <v>10</v>
      </c>
      <c r="E22" s="37" t="s">
        <v>11</v>
      </c>
      <c r="F22" s="40" t="s">
        <v>87</v>
      </c>
      <c r="G22" s="37" t="s">
        <v>70</v>
      </c>
      <c r="H22" s="40" t="s">
        <v>75</v>
      </c>
      <c r="I22" s="37" t="s">
        <v>71</v>
      </c>
      <c r="J22" s="40" t="s">
        <v>74</v>
      </c>
      <c r="K22" s="37" t="s">
        <v>72</v>
      </c>
      <c r="L22" s="59" t="s">
        <v>12</v>
      </c>
      <c r="P22" s="77" t="s">
        <v>31</v>
      </c>
      <c r="Q22" s="77" t="s">
        <v>32</v>
      </c>
      <c r="R22" s="77" t="s">
        <v>48</v>
      </c>
      <c r="S22" s="77" t="s">
        <v>49</v>
      </c>
      <c r="T22" s="79" t="s">
        <v>41</v>
      </c>
      <c r="U22" s="78"/>
    </row>
    <row r="23" spans="1:21">
      <c r="A23" s="53">
        <f t="shared" ref="A23:A83" si="0">IF(C$6&lt;0.5,C$5+B23,C$5+B23+0.5)</f>
        <v>41278.5</v>
      </c>
      <c r="B23" s="54">
        <v>0</v>
      </c>
      <c r="C23" s="24">
        <v>13.6</v>
      </c>
      <c r="D23" s="21">
        <v>15</v>
      </c>
      <c r="E23" s="26"/>
      <c r="F23" s="23"/>
      <c r="G23" s="26"/>
      <c r="H23" s="23"/>
      <c r="I23" s="26"/>
      <c r="J23" s="23"/>
      <c r="K23" s="57"/>
      <c r="L23" s="60">
        <v>13.433333333333334</v>
      </c>
      <c r="P23" s="32" t="str">
        <f>IF(C23="",IF(B23&lt;$T$85,L23-TINV($T$87,$T$86-2)*(0.0536816635160681*$C$14+0.0181)*SQRT(1+1/$T$86),L23-TINV($T$87,$T$86-2)*(0.0536816635160681*$C$14+0.0181)*SQRT(1+1/$T$86+(B23-$T$85)^2/$U$85)),"")</f>
        <v/>
      </c>
      <c r="Q23" s="32" t="str">
        <f>IF(C23="",IF(B23&lt;$T$85,L23+TINV($T$87,$T$86-2)*(0.0536816635160681*$C$14+0.0181)*SQRT(1+1/$T$86),L23+TINV($T$87,$T$86-2)*(0.0536816635160681*$C$14+0.0181)*SQRT(1+1/$T$86+(B23-$T$85)^2/$U$85)),"")</f>
        <v/>
      </c>
      <c r="R23" s="72">
        <f>IF(P23="",L23,IF(P23&lt;-3,-3,P23))</f>
        <v>13.433333333333334</v>
      </c>
      <c r="S23" s="72">
        <f>IF(Q23="",L23,Q23)</f>
        <v>13.433333333333334</v>
      </c>
      <c r="T23" s="29">
        <f>IF(C23="","",B23)</f>
        <v>0</v>
      </c>
      <c r="U23" s="29">
        <f>IF(T23="","",(T23-$T$85)^2)</f>
        <v>9</v>
      </c>
    </row>
    <row r="24" spans="1:21">
      <c r="A24" s="53">
        <f t="shared" si="0"/>
        <v>41279</v>
      </c>
      <c r="B24" s="55">
        <v>0.5</v>
      </c>
      <c r="C24" s="24">
        <v>13.5</v>
      </c>
      <c r="D24" s="21">
        <v>15</v>
      </c>
      <c r="E24" s="26"/>
      <c r="F24" s="23"/>
      <c r="G24" s="26"/>
      <c r="H24" s="23"/>
      <c r="I24" s="26"/>
      <c r="J24" s="23"/>
      <c r="K24" s="57"/>
      <c r="L24" s="62">
        <v>13.327123531242739</v>
      </c>
      <c r="P24" s="32" t="str">
        <f t="shared" ref="P24:P83" si="1">IF(C24="",IF(B24&lt;$T$85,L24-TINV($T$87,$T$86-2)*(0.0536816635160681*$C$14+0.0181)*SQRT(1+1/$T$86),L24-TINV($T$87,$T$86-2)*(0.0536816635160681*$C$14+0.0181)*SQRT(1+1/$T$86+(B24-$T$85)^2/$U$85)),"")</f>
        <v/>
      </c>
      <c r="Q24" s="32" t="str">
        <f t="shared" ref="Q24:Q83" si="2">IF(C24="",IF(B24&lt;$T$85,L24+TINV($T$87,$T$86-2)*(0.0536816635160681*$C$14+0.0181)*SQRT(1+1/$T$86),L24+TINV($T$87,$T$86-2)*(0.0536816635160681*$C$14+0.0181)*SQRT(1+1/$T$86+(B24-$T$85)^2/$U$85)),"")</f>
        <v/>
      </c>
      <c r="R24" s="72">
        <f t="shared" ref="R24:R83" si="3">IF(P24="",L24,IF(P24&lt;-3,-3,P24))</f>
        <v>13.327123531242739</v>
      </c>
      <c r="S24" s="72">
        <f>IF(Q24="",L24,IF(Q24&gt;S23,S23,Q24))</f>
        <v>13.327123531242739</v>
      </c>
      <c r="T24" s="29">
        <f t="shared" ref="T24:T83" si="4">IF(C24="","",B24)</f>
        <v>0.5</v>
      </c>
      <c r="U24" s="29">
        <f t="shared" ref="U24:U83" si="5">IF(T24="","",(T24-$T$85)^2)</f>
        <v>6.25</v>
      </c>
    </row>
    <row r="25" spans="1:21">
      <c r="A25" s="53">
        <f t="shared" si="0"/>
        <v>41279.5</v>
      </c>
      <c r="B25" s="54">
        <v>1</v>
      </c>
      <c r="C25" s="24">
        <v>13.2</v>
      </c>
      <c r="D25" s="21">
        <v>16</v>
      </c>
      <c r="E25" s="26"/>
      <c r="F25" s="23"/>
      <c r="G25" s="26"/>
      <c r="H25" s="23"/>
      <c r="I25" s="26"/>
      <c r="J25" s="23"/>
      <c r="K25" s="57"/>
      <c r="L25" s="60">
        <v>13.232080660195098</v>
      </c>
      <c r="P25" s="32" t="str">
        <f t="shared" si="1"/>
        <v/>
      </c>
      <c r="Q25" s="32" t="str">
        <f t="shared" si="2"/>
        <v/>
      </c>
      <c r="R25" s="72">
        <f t="shared" si="3"/>
        <v>13.232080660195098</v>
      </c>
      <c r="S25" s="72">
        <f t="shared" ref="S25:S83" si="6">IF(Q25="",L25,IF(Q25&gt;S24,S24,Q25))</f>
        <v>13.232080660195098</v>
      </c>
      <c r="T25" s="29">
        <f t="shared" si="4"/>
        <v>1</v>
      </c>
      <c r="U25" s="29">
        <f t="shared" si="5"/>
        <v>4</v>
      </c>
    </row>
    <row r="26" spans="1:21">
      <c r="A26" s="53">
        <f t="shared" si="0"/>
        <v>41280</v>
      </c>
      <c r="B26" s="55">
        <v>1.5</v>
      </c>
      <c r="C26" s="24">
        <v>12.9</v>
      </c>
      <c r="D26" s="21">
        <v>17</v>
      </c>
      <c r="E26" s="26"/>
      <c r="F26" s="23"/>
      <c r="G26" s="26"/>
      <c r="H26" s="23"/>
      <c r="I26" s="26"/>
      <c r="J26" s="23"/>
      <c r="K26" s="57"/>
      <c r="L26" s="62">
        <v>13.043561349045957</v>
      </c>
      <c r="P26" s="32" t="str">
        <f t="shared" si="1"/>
        <v/>
      </c>
      <c r="Q26" s="32" t="str">
        <f t="shared" si="2"/>
        <v/>
      </c>
      <c r="R26" s="72">
        <f t="shared" si="3"/>
        <v>13.043561349045957</v>
      </c>
      <c r="S26" s="72">
        <f t="shared" si="6"/>
        <v>13.043561349045957</v>
      </c>
      <c r="T26" s="29">
        <f t="shared" si="4"/>
        <v>1.5</v>
      </c>
      <c r="U26" s="29">
        <f t="shared" si="5"/>
        <v>2.25</v>
      </c>
    </row>
    <row r="27" spans="1:21">
      <c r="A27" s="53">
        <f t="shared" si="0"/>
        <v>41280.5</v>
      </c>
      <c r="B27" s="54">
        <v>2</v>
      </c>
      <c r="C27" s="24">
        <v>12.2</v>
      </c>
      <c r="D27" s="21">
        <v>13</v>
      </c>
      <c r="E27" s="26"/>
      <c r="F27" s="23"/>
      <c r="G27" s="26"/>
      <c r="H27" s="23"/>
      <c r="I27" s="26"/>
      <c r="J27" s="23"/>
      <c r="K27" s="57"/>
      <c r="L27" s="60">
        <v>12.568355723513225</v>
      </c>
      <c r="P27" s="32" t="str">
        <f t="shared" si="1"/>
        <v/>
      </c>
      <c r="Q27" s="32" t="str">
        <f t="shared" si="2"/>
        <v/>
      </c>
      <c r="R27" s="72">
        <f t="shared" si="3"/>
        <v>12.568355723513225</v>
      </c>
      <c r="S27" s="72">
        <f t="shared" si="6"/>
        <v>12.568355723513225</v>
      </c>
      <c r="T27" s="29">
        <f t="shared" si="4"/>
        <v>2</v>
      </c>
      <c r="U27" s="29">
        <f t="shared" si="5"/>
        <v>1</v>
      </c>
    </row>
    <row r="28" spans="1:21">
      <c r="A28" s="53">
        <f t="shared" si="0"/>
        <v>41281</v>
      </c>
      <c r="B28" s="55">
        <v>2.5</v>
      </c>
      <c r="C28" s="24">
        <v>11.5</v>
      </c>
      <c r="D28" s="21">
        <v>13.5</v>
      </c>
      <c r="E28" s="26"/>
      <c r="F28" s="23"/>
      <c r="G28" s="26"/>
      <c r="H28" s="23"/>
      <c r="I28" s="26"/>
      <c r="J28" s="23"/>
      <c r="K28" s="57"/>
      <c r="L28" s="62">
        <v>11.671833240355793</v>
      </c>
      <c r="P28" s="32" t="str">
        <f t="shared" si="1"/>
        <v/>
      </c>
      <c r="Q28" s="32" t="str">
        <f t="shared" si="2"/>
        <v/>
      </c>
      <c r="R28" s="72">
        <f t="shared" si="3"/>
        <v>11.671833240355793</v>
      </c>
      <c r="S28" s="72">
        <f t="shared" si="6"/>
        <v>11.671833240355793</v>
      </c>
      <c r="T28" s="29">
        <f t="shared" si="4"/>
        <v>2.5</v>
      </c>
      <c r="U28" s="29">
        <f t="shared" si="5"/>
        <v>0.25</v>
      </c>
    </row>
    <row r="29" spans="1:21">
      <c r="A29" s="53">
        <f t="shared" si="0"/>
        <v>41281.5</v>
      </c>
      <c r="B29" s="54">
        <v>3</v>
      </c>
      <c r="C29" s="24">
        <v>10.9</v>
      </c>
      <c r="D29" s="21">
        <v>13.5</v>
      </c>
      <c r="E29" s="26"/>
      <c r="F29" s="23"/>
      <c r="G29" s="26"/>
      <c r="H29" s="23"/>
      <c r="I29" s="26"/>
      <c r="J29" s="23"/>
      <c r="K29" s="57"/>
      <c r="L29" s="60">
        <v>10.818722646814622</v>
      </c>
      <c r="P29" s="32" t="str">
        <f t="shared" si="1"/>
        <v/>
      </c>
      <c r="Q29" s="32" t="str">
        <f t="shared" si="2"/>
        <v/>
      </c>
      <c r="R29" s="72">
        <f t="shared" si="3"/>
        <v>10.818722646814622</v>
      </c>
      <c r="S29" s="72">
        <f t="shared" si="6"/>
        <v>10.818722646814622</v>
      </c>
      <c r="T29" s="29">
        <f t="shared" si="4"/>
        <v>3</v>
      </c>
      <c r="U29" s="29">
        <f t="shared" si="5"/>
        <v>0</v>
      </c>
    </row>
    <row r="30" spans="1:21">
      <c r="A30" s="53">
        <f t="shared" si="0"/>
        <v>41282</v>
      </c>
      <c r="B30" s="55">
        <v>3.5</v>
      </c>
      <c r="C30" s="24">
        <v>10.3</v>
      </c>
      <c r="D30" s="21">
        <v>16</v>
      </c>
      <c r="E30" s="26">
        <v>0.1</v>
      </c>
      <c r="F30" s="23">
        <v>1</v>
      </c>
      <c r="G30" s="26"/>
      <c r="H30" s="23"/>
      <c r="I30" s="26"/>
      <c r="J30" s="23"/>
      <c r="K30" s="57"/>
      <c r="L30" s="62">
        <v>9.9653244975928956</v>
      </c>
      <c r="P30" s="32" t="str">
        <f t="shared" si="1"/>
        <v/>
      </c>
      <c r="Q30" s="32" t="str">
        <f t="shared" si="2"/>
        <v/>
      </c>
      <c r="R30" s="72">
        <f t="shared" si="3"/>
        <v>9.9653244975928956</v>
      </c>
      <c r="S30" s="72">
        <f t="shared" si="6"/>
        <v>9.9653244975928956</v>
      </c>
      <c r="T30" s="29">
        <f t="shared" si="4"/>
        <v>3.5</v>
      </c>
      <c r="U30" s="29">
        <f t="shared" si="5"/>
        <v>0.25</v>
      </c>
    </row>
    <row r="31" spans="1:21">
      <c r="A31" s="53">
        <f t="shared" si="0"/>
        <v>41282.5</v>
      </c>
      <c r="B31" s="54">
        <v>4</v>
      </c>
      <c r="C31" s="24">
        <v>8.4</v>
      </c>
      <c r="D31" s="21">
        <v>16</v>
      </c>
      <c r="E31" s="26"/>
      <c r="F31" s="23"/>
      <c r="G31" s="26"/>
      <c r="H31" s="23"/>
      <c r="I31" s="26"/>
      <c r="J31" s="23"/>
      <c r="K31" s="57"/>
      <c r="L31" s="60">
        <v>8.0748503552858537</v>
      </c>
      <c r="P31" s="32" t="str">
        <f t="shared" si="1"/>
        <v/>
      </c>
      <c r="Q31" s="32" t="str">
        <f t="shared" si="2"/>
        <v/>
      </c>
      <c r="R31" s="72">
        <f t="shared" si="3"/>
        <v>8.0748503552858537</v>
      </c>
      <c r="S31" s="72">
        <f t="shared" si="6"/>
        <v>8.0748503552858537</v>
      </c>
      <c r="T31" s="29">
        <f t="shared" si="4"/>
        <v>4</v>
      </c>
      <c r="U31" s="29">
        <f t="shared" si="5"/>
        <v>1</v>
      </c>
    </row>
    <row r="32" spans="1:21">
      <c r="A32" s="53">
        <f t="shared" si="0"/>
        <v>41283</v>
      </c>
      <c r="B32" s="55">
        <v>4.5</v>
      </c>
      <c r="C32" s="24">
        <v>6.4</v>
      </c>
      <c r="D32" s="21">
        <v>16</v>
      </c>
      <c r="E32" s="26"/>
      <c r="F32" s="23"/>
      <c r="G32" s="26"/>
      <c r="H32" s="23"/>
      <c r="I32" s="26"/>
      <c r="J32" s="23"/>
      <c r="K32" s="57"/>
      <c r="L32" s="62">
        <v>6.2758973663873734</v>
      </c>
      <c r="P32" s="32" t="str">
        <f t="shared" si="1"/>
        <v/>
      </c>
      <c r="Q32" s="32" t="str">
        <f t="shared" si="2"/>
        <v/>
      </c>
      <c r="R32" s="72">
        <f t="shared" si="3"/>
        <v>6.2758973663873734</v>
      </c>
      <c r="S32" s="72">
        <f t="shared" si="6"/>
        <v>6.2758973663873734</v>
      </c>
      <c r="T32" s="29">
        <f t="shared" si="4"/>
        <v>4.5</v>
      </c>
      <c r="U32" s="29">
        <f t="shared" si="5"/>
        <v>2.25</v>
      </c>
    </row>
    <row r="33" spans="1:21">
      <c r="A33" s="53">
        <f t="shared" si="0"/>
        <v>41283.5</v>
      </c>
      <c r="B33" s="54">
        <v>5</v>
      </c>
      <c r="C33" s="24">
        <v>4.5999999999999996</v>
      </c>
      <c r="D33" s="21">
        <v>16</v>
      </c>
      <c r="E33" s="26"/>
      <c r="F33" s="23"/>
      <c r="G33" s="26"/>
      <c r="H33" s="23"/>
      <c r="I33" s="26"/>
      <c r="J33" s="23"/>
      <c r="K33" s="57"/>
      <c r="L33" s="60">
        <v>4.783781826722624</v>
      </c>
      <c r="P33" s="32" t="str">
        <f t="shared" si="1"/>
        <v/>
      </c>
      <c r="Q33" s="32" t="str">
        <f t="shared" si="2"/>
        <v/>
      </c>
      <c r="R33" s="72">
        <f t="shared" si="3"/>
        <v>4.783781826722624</v>
      </c>
      <c r="S33" s="72">
        <f t="shared" si="6"/>
        <v>4.783781826722624</v>
      </c>
      <c r="T33" s="29">
        <f t="shared" si="4"/>
        <v>5</v>
      </c>
      <c r="U33" s="29">
        <f t="shared" si="5"/>
        <v>4</v>
      </c>
    </row>
    <row r="34" spans="1:21">
      <c r="A34" s="53">
        <f t="shared" si="0"/>
        <v>41284</v>
      </c>
      <c r="B34" s="55">
        <v>5.5</v>
      </c>
      <c r="C34" s="24">
        <v>3.3</v>
      </c>
      <c r="D34" s="21">
        <v>16</v>
      </c>
      <c r="E34" s="26"/>
      <c r="F34" s="23"/>
      <c r="G34" s="26"/>
      <c r="H34" s="23"/>
      <c r="I34" s="26"/>
      <c r="J34" s="23"/>
      <c r="K34" s="57"/>
      <c r="L34" s="62">
        <v>3.5318915903990087</v>
      </c>
      <c r="P34" s="32" t="str">
        <f t="shared" si="1"/>
        <v/>
      </c>
      <c r="Q34" s="32" t="str">
        <f t="shared" si="2"/>
        <v/>
      </c>
      <c r="R34" s="72">
        <f t="shared" si="3"/>
        <v>3.5318915903990087</v>
      </c>
      <c r="S34" s="72">
        <f t="shared" si="6"/>
        <v>3.5318915903990087</v>
      </c>
      <c r="T34" s="29">
        <f t="shared" si="4"/>
        <v>5.5</v>
      </c>
      <c r="U34" s="29">
        <f t="shared" si="5"/>
        <v>6.25</v>
      </c>
    </row>
    <row r="35" spans="1:21">
      <c r="A35" s="53">
        <f t="shared" si="0"/>
        <v>41284.5</v>
      </c>
      <c r="B35" s="54">
        <v>6</v>
      </c>
      <c r="C35" s="24">
        <v>2.5</v>
      </c>
      <c r="D35" s="21">
        <v>16</v>
      </c>
      <c r="E35" s="26"/>
      <c r="F35" s="23"/>
      <c r="G35" s="26"/>
      <c r="H35" s="23"/>
      <c r="I35" s="26"/>
      <c r="J35" s="23"/>
      <c r="K35" s="57"/>
      <c r="L35" s="60">
        <v>2.4800251329470742</v>
      </c>
      <c r="P35" s="32" t="str">
        <f t="shared" si="1"/>
        <v/>
      </c>
      <c r="Q35" s="32" t="str">
        <f t="shared" si="2"/>
        <v/>
      </c>
      <c r="R35" s="72">
        <f t="shared" si="3"/>
        <v>2.4800251329470742</v>
      </c>
      <c r="S35" s="72">
        <f t="shared" si="6"/>
        <v>2.4800251329470742</v>
      </c>
      <c r="T35" s="29">
        <f t="shared" si="4"/>
        <v>6</v>
      </c>
      <c r="U35" s="29">
        <f t="shared" si="5"/>
        <v>9</v>
      </c>
    </row>
    <row r="36" spans="1:21">
      <c r="A36" s="53">
        <f t="shared" si="0"/>
        <v>41285</v>
      </c>
      <c r="B36" s="55">
        <v>6.5</v>
      </c>
      <c r="C36" s="24"/>
      <c r="D36" s="21"/>
      <c r="E36" s="26"/>
      <c r="F36" s="23"/>
      <c r="G36" s="26"/>
      <c r="H36" s="23"/>
      <c r="I36" s="26"/>
      <c r="J36" s="23"/>
      <c r="K36" s="57"/>
      <c r="L36" s="62">
        <v>1.6068775296435964</v>
      </c>
      <c r="P36" s="32">
        <f t="shared" si="1"/>
        <v>1.483173438360782</v>
      </c>
      <c r="Q36" s="32">
        <f t="shared" si="2"/>
        <v>1.7305816209264109</v>
      </c>
      <c r="R36" s="72">
        <f t="shared" si="3"/>
        <v>1.483173438360782</v>
      </c>
      <c r="S36" s="72">
        <f t="shared" si="6"/>
        <v>1.7305816209264109</v>
      </c>
      <c r="T36" s="29" t="str">
        <f t="shared" si="4"/>
        <v/>
      </c>
      <c r="U36" s="29" t="str">
        <f t="shared" si="5"/>
        <v/>
      </c>
    </row>
    <row r="37" spans="1:21">
      <c r="A37" s="53">
        <f t="shared" si="0"/>
        <v>41285.5</v>
      </c>
      <c r="B37" s="54">
        <v>7</v>
      </c>
      <c r="C37" s="24"/>
      <c r="D37" s="21"/>
      <c r="E37" s="26"/>
      <c r="F37" s="23"/>
      <c r="G37" s="26"/>
      <c r="H37" s="23"/>
      <c r="I37" s="26"/>
      <c r="J37" s="23"/>
      <c r="K37" s="57"/>
      <c r="L37" s="60">
        <v>0.89969088133391928</v>
      </c>
      <c r="P37" s="32">
        <f t="shared" si="1"/>
        <v>0.7722561830182435</v>
      </c>
      <c r="Q37" s="32">
        <f t="shared" si="2"/>
        <v>1.0271255796495951</v>
      </c>
      <c r="R37" s="72">
        <f t="shared" si="3"/>
        <v>0.7722561830182435</v>
      </c>
      <c r="S37" s="72">
        <f t="shared" si="6"/>
        <v>1.0271255796495951</v>
      </c>
      <c r="T37" s="29" t="str">
        <f t="shared" si="4"/>
        <v/>
      </c>
      <c r="U37" s="29" t="str">
        <f t="shared" si="5"/>
        <v/>
      </c>
    </row>
    <row r="38" spans="1:21">
      <c r="A38" s="53">
        <f t="shared" si="0"/>
        <v>41286</v>
      </c>
      <c r="B38" s="55">
        <v>7.5</v>
      </c>
      <c r="C38" s="24"/>
      <c r="D38" s="21"/>
      <c r="E38" s="26"/>
      <c r="F38" s="23"/>
      <c r="G38" s="26"/>
      <c r="H38" s="23"/>
      <c r="I38" s="26"/>
      <c r="J38" s="23"/>
      <c r="K38" s="57"/>
      <c r="L38" s="62">
        <v>0.34571479803706562</v>
      </c>
      <c r="P38" s="32">
        <f t="shared" si="1"/>
        <v>0.21417992628258456</v>
      </c>
      <c r="Q38" s="32">
        <f t="shared" si="2"/>
        <v>0.4772496697915467</v>
      </c>
      <c r="R38" s="72">
        <f t="shared" si="3"/>
        <v>0.21417992628258456</v>
      </c>
      <c r="S38" s="72">
        <f t="shared" si="6"/>
        <v>0.4772496697915467</v>
      </c>
      <c r="T38" s="29" t="str">
        <f t="shared" si="4"/>
        <v/>
      </c>
      <c r="U38" s="29" t="str">
        <f t="shared" si="5"/>
        <v/>
      </c>
    </row>
    <row r="39" spans="1:21">
      <c r="A39" s="53">
        <f t="shared" si="0"/>
        <v>41286.5</v>
      </c>
      <c r="B39" s="54">
        <v>8</v>
      </c>
      <c r="C39" s="24"/>
      <c r="D39" s="21"/>
      <c r="E39" s="26"/>
      <c r="F39" s="23"/>
      <c r="G39" s="26"/>
      <c r="H39" s="23"/>
      <c r="I39" s="26"/>
      <c r="J39" s="23"/>
      <c r="K39" s="57"/>
      <c r="L39" s="60">
        <v>-7.3055501164473763E-2</v>
      </c>
      <c r="P39" s="32">
        <f t="shared" si="1"/>
        <v>-0.20902668435447291</v>
      </c>
      <c r="Q39" s="32">
        <f t="shared" si="2"/>
        <v>6.2915682025525388E-2</v>
      </c>
      <c r="R39" s="72">
        <f t="shared" si="3"/>
        <v>-0.20902668435447291</v>
      </c>
      <c r="S39" s="72">
        <f t="shared" si="6"/>
        <v>6.2915682025525388E-2</v>
      </c>
      <c r="T39" s="29" t="str">
        <f t="shared" si="4"/>
        <v/>
      </c>
      <c r="U39" s="29" t="str">
        <f t="shared" si="5"/>
        <v/>
      </c>
    </row>
    <row r="40" spans="1:21">
      <c r="A40" s="53">
        <f t="shared" si="0"/>
        <v>41287</v>
      </c>
      <c r="B40" s="55">
        <v>8.5</v>
      </c>
      <c r="C40" s="24"/>
      <c r="D40" s="21"/>
      <c r="E40" s="26"/>
      <c r="F40" s="23"/>
      <c r="G40" s="26"/>
      <c r="H40" s="23"/>
      <c r="I40" s="26"/>
      <c r="J40" s="23"/>
      <c r="K40" s="57"/>
      <c r="L40" s="62">
        <v>-0.38027865728275506</v>
      </c>
      <c r="P40" s="32">
        <f t="shared" si="1"/>
        <v>-0.52099050058909835</v>
      </c>
      <c r="Q40" s="32">
        <f t="shared" si="2"/>
        <v>-0.2395668139764118</v>
      </c>
      <c r="R40" s="72">
        <f t="shared" si="3"/>
        <v>-0.52099050058909835</v>
      </c>
      <c r="S40" s="72">
        <f t="shared" si="6"/>
        <v>-0.2395668139764118</v>
      </c>
      <c r="T40" s="29" t="str">
        <f t="shared" si="4"/>
        <v/>
      </c>
      <c r="U40" s="29" t="str">
        <f t="shared" si="5"/>
        <v/>
      </c>
    </row>
    <row r="41" spans="1:21">
      <c r="A41" s="53">
        <f t="shared" si="0"/>
        <v>41287.5</v>
      </c>
      <c r="B41" s="54">
        <v>9</v>
      </c>
      <c r="C41" s="24"/>
      <c r="D41" s="21"/>
      <c r="E41" s="26"/>
      <c r="F41" s="23"/>
      <c r="G41" s="26"/>
      <c r="H41" s="23"/>
      <c r="I41" s="26"/>
      <c r="J41" s="23"/>
      <c r="K41" s="57"/>
      <c r="L41" s="60">
        <v>-0.60158178030418541</v>
      </c>
      <c r="P41" s="32">
        <f t="shared" si="1"/>
        <v>-0.74730893306992618</v>
      </c>
      <c r="Q41" s="32">
        <f t="shared" si="2"/>
        <v>-0.45585462753844463</v>
      </c>
      <c r="R41" s="72">
        <f t="shared" si="3"/>
        <v>-0.74730893306992618</v>
      </c>
      <c r="S41" s="72">
        <f t="shared" si="6"/>
        <v>-0.45585462753844463</v>
      </c>
      <c r="T41" s="29" t="str">
        <f t="shared" si="4"/>
        <v/>
      </c>
      <c r="U41" s="29" t="str">
        <f t="shared" si="5"/>
        <v/>
      </c>
    </row>
    <row r="42" spans="1:21">
      <c r="A42" s="53">
        <f t="shared" si="0"/>
        <v>41288</v>
      </c>
      <c r="B42" s="55">
        <v>9.5</v>
      </c>
      <c r="C42" s="24"/>
      <c r="D42" s="21"/>
      <c r="E42" s="26"/>
      <c r="F42" s="23"/>
      <c r="G42" s="26"/>
      <c r="H42" s="23"/>
      <c r="I42" s="26"/>
      <c r="J42" s="23"/>
      <c r="K42" s="57"/>
      <c r="L42" s="62">
        <v>-0.76022306975467002</v>
      </c>
      <c r="P42" s="32">
        <f t="shared" si="1"/>
        <v>-0.91121281535916543</v>
      </c>
      <c r="Q42" s="32">
        <f t="shared" si="2"/>
        <v>-0.60923332415017462</v>
      </c>
      <c r="R42" s="72">
        <f t="shared" si="3"/>
        <v>-0.91121281535916543</v>
      </c>
      <c r="S42" s="72">
        <f t="shared" si="6"/>
        <v>-0.60923332415017462</v>
      </c>
      <c r="T42" s="29" t="str">
        <f t="shared" si="4"/>
        <v/>
      </c>
      <c r="U42" s="29" t="str">
        <f t="shared" si="5"/>
        <v/>
      </c>
    </row>
    <row r="43" spans="1:21">
      <c r="A43" s="53">
        <f t="shared" si="0"/>
        <v>41288.5</v>
      </c>
      <c r="B43" s="54">
        <v>10</v>
      </c>
      <c r="C43" s="24"/>
      <c r="D43" s="21"/>
      <c r="E43" s="26"/>
      <c r="F43" s="23"/>
      <c r="G43" s="26"/>
      <c r="H43" s="23"/>
      <c r="I43" s="26"/>
      <c r="J43" s="23"/>
      <c r="K43" s="57"/>
      <c r="L43" s="60">
        <v>-0.87469076007339153</v>
      </c>
      <c r="P43" s="32">
        <f t="shared" si="1"/>
        <v>-1.0311654338074212</v>
      </c>
      <c r="Q43" s="32">
        <f t="shared" si="2"/>
        <v>-0.71821608633936196</v>
      </c>
      <c r="R43" s="72">
        <f t="shared" si="3"/>
        <v>-1.0311654338074212</v>
      </c>
      <c r="S43" s="72">
        <f t="shared" si="6"/>
        <v>-0.71821608633936196</v>
      </c>
      <c r="T43" s="29" t="str">
        <f t="shared" si="4"/>
        <v/>
      </c>
      <c r="U43" s="29" t="str">
        <f t="shared" si="5"/>
        <v/>
      </c>
    </row>
    <row r="44" spans="1:21">
      <c r="A44" s="53">
        <f t="shared" si="0"/>
        <v>41289</v>
      </c>
      <c r="B44" s="55">
        <v>10.5</v>
      </c>
      <c r="C44" s="24"/>
      <c r="D44" s="21"/>
      <c r="E44" s="26"/>
      <c r="F44" s="23"/>
      <c r="G44" s="26"/>
      <c r="H44" s="23"/>
      <c r="I44" s="26"/>
      <c r="J44" s="23"/>
      <c r="K44" s="57"/>
      <c r="L44" s="62">
        <v>-0.95845776419356443</v>
      </c>
      <c r="P44" s="32">
        <f t="shared" si="1"/>
        <v>-1.1206171419075648</v>
      </c>
      <c r="Q44" s="32">
        <f t="shared" si="2"/>
        <v>-0.79629838647956419</v>
      </c>
      <c r="R44" s="72">
        <f t="shared" si="3"/>
        <v>-1.1206171419075648</v>
      </c>
      <c r="S44" s="72">
        <f t="shared" si="6"/>
        <v>-0.79629838647956419</v>
      </c>
      <c r="T44" s="29" t="str">
        <f t="shared" si="4"/>
        <v/>
      </c>
      <c r="U44" s="29" t="str">
        <f t="shared" si="5"/>
        <v/>
      </c>
    </row>
    <row r="45" spans="1:21">
      <c r="A45" s="53">
        <f t="shared" si="0"/>
        <v>41289.5</v>
      </c>
      <c r="B45" s="54">
        <v>11</v>
      </c>
      <c r="C45" s="24"/>
      <c r="D45" s="21"/>
      <c r="E45" s="26"/>
      <c r="F45" s="23"/>
      <c r="G45" s="26"/>
      <c r="H45" s="23"/>
      <c r="I45" s="26"/>
      <c r="J45" s="23"/>
      <c r="K45" s="57"/>
      <c r="L45" s="60">
        <v>-1.0208730111326472</v>
      </c>
      <c r="P45" s="32">
        <f t="shared" si="1"/>
        <v>-1.1888965929864235</v>
      </c>
      <c r="Q45" s="32">
        <f t="shared" si="2"/>
        <v>-0.85284942927887086</v>
      </c>
      <c r="R45" s="72">
        <f t="shared" si="3"/>
        <v>-1.1888965929864235</v>
      </c>
      <c r="S45" s="72">
        <f t="shared" si="6"/>
        <v>-0.85284942927887086</v>
      </c>
      <c r="T45" s="29" t="str">
        <f t="shared" si="4"/>
        <v/>
      </c>
      <c r="U45" s="29" t="str">
        <f t="shared" si="5"/>
        <v/>
      </c>
    </row>
    <row r="46" spans="1:21">
      <c r="A46" s="53">
        <f t="shared" si="0"/>
        <v>41290</v>
      </c>
      <c r="B46" s="55">
        <v>11.5</v>
      </c>
      <c r="C46" s="24"/>
      <c r="D46" s="21"/>
      <c r="E46" s="26"/>
      <c r="F46" s="23"/>
      <c r="G46" s="26"/>
      <c r="H46" s="23"/>
      <c r="I46" s="26"/>
      <c r="J46" s="23"/>
      <c r="K46" s="57"/>
      <c r="L46" s="62">
        <v>-1.0682864935582959</v>
      </c>
      <c r="P46" s="32">
        <f t="shared" si="1"/>
        <v>-1.2423356370647021</v>
      </c>
      <c r="Q46" s="32">
        <f t="shared" si="2"/>
        <v>-0.89423735005188953</v>
      </c>
      <c r="R46" s="72">
        <f t="shared" si="3"/>
        <v>-1.2423356370647021</v>
      </c>
      <c r="S46" s="72">
        <f t="shared" si="6"/>
        <v>-0.89423735005188953</v>
      </c>
      <c r="T46" s="29" t="str">
        <f t="shared" si="4"/>
        <v/>
      </c>
      <c r="U46" s="29" t="str">
        <f t="shared" si="5"/>
        <v/>
      </c>
    </row>
    <row r="47" spans="1:21">
      <c r="A47" s="53">
        <f t="shared" si="0"/>
        <v>41290.5</v>
      </c>
      <c r="B47" s="54">
        <v>12</v>
      </c>
      <c r="C47" s="24"/>
      <c r="D47" s="21"/>
      <c r="E47" s="26"/>
      <c r="F47" s="23"/>
      <c r="G47" s="26"/>
      <c r="H47" s="23"/>
      <c r="I47" s="26"/>
      <c r="J47" s="23"/>
      <c r="K47" s="57"/>
      <c r="L47" s="60">
        <v>-1.1049966812544776</v>
      </c>
      <c r="P47" s="32">
        <f t="shared" si="1"/>
        <v>-1.2852165599294301</v>
      </c>
      <c r="Q47" s="32">
        <f t="shared" si="2"/>
        <v>-0.9247768025795251</v>
      </c>
      <c r="R47" s="72">
        <f t="shared" si="3"/>
        <v>-1.2852165599294301</v>
      </c>
      <c r="S47" s="72">
        <f t="shared" si="6"/>
        <v>-0.9247768025795251</v>
      </c>
      <c r="T47" s="29" t="str">
        <f t="shared" si="4"/>
        <v/>
      </c>
      <c r="U47" s="29" t="str">
        <f t="shared" si="5"/>
        <v/>
      </c>
    </row>
    <row r="48" spans="1:21">
      <c r="A48" s="53">
        <f t="shared" si="0"/>
        <v>41291</v>
      </c>
      <c r="B48" s="55">
        <v>12.5</v>
      </c>
      <c r="C48" s="24"/>
      <c r="D48" s="21"/>
      <c r="E48" s="26"/>
      <c r="F48" s="23"/>
      <c r="G48" s="26"/>
      <c r="H48" s="23"/>
      <c r="I48" s="26"/>
      <c r="J48" s="23"/>
      <c r="K48" s="57"/>
      <c r="L48" s="62">
        <v>-1.1339347880800217</v>
      </c>
      <c r="P48" s="32">
        <f t="shared" si="1"/>
        <v>-1.3204561675566802</v>
      </c>
      <c r="Q48" s="32">
        <f t="shared" si="2"/>
        <v>-0.94741340860336321</v>
      </c>
      <c r="R48" s="72">
        <f t="shared" si="3"/>
        <v>-1.3204561675566802</v>
      </c>
      <c r="S48" s="72">
        <f t="shared" si="6"/>
        <v>-0.94741340860336321</v>
      </c>
      <c r="T48" s="29" t="str">
        <f t="shared" si="4"/>
        <v/>
      </c>
      <c r="U48" s="29" t="str">
        <f t="shared" si="5"/>
        <v/>
      </c>
    </row>
    <row r="49" spans="1:21">
      <c r="A49" s="53">
        <f t="shared" si="0"/>
        <v>41291.5</v>
      </c>
      <c r="B49" s="54">
        <v>13</v>
      </c>
      <c r="C49" s="24"/>
      <c r="D49" s="21"/>
      <c r="E49" s="26"/>
      <c r="F49" s="23"/>
      <c r="G49" s="26"/>
      <c r="H49" s="23"/>
      <c r="I49" s="26"/>
      <c r="J49" s="23"/>
      <c r="K49" s="57"/>
      <c r="L49" s="60">
        <v>-1.1571262185705007</v>
      </c>
      <c r="P49" s="32">
        <f t="shared" si="1"/>
        <v>-1.3500670523825704</v>
      </c>
      <c r="Q49" s="32">
        <f t="shared" si="2"/>
        <v>-0.96418538475843096</v>
      </c>
      <c r="R49" s="72">
        <f t="shared" si="3"/>
        <v>-1.3500670523825704</v>
      </c>
      <c r="S49" s="72">
        <f t="shared" si="6"/>
        <v>-0.96418538475843096</v>
      </c>
      <c r="T49" s="29" t="str">
        <f t="shared" si="4"/>
        <v/>
      </c>
      <c r="U49" s="29" t="str">
        <f t="shared" si="5"/>
        <v/>
      </c>
    </row>
    <row r="50" spans="1:21">
      <c r="A50" s="53">
        <f t="shared" si="0"/>
        <v>41292</v>
      </c>
      <c r="B50" s="55">
        <v>13.5</v>
      </c>
      <c r="C50" s="24"/>
      <c r="D50" s="21"/>
      <c r="E50" s="26"/>
      <c r="F50" s="23"/>
      <c r="G50" s="26"/>
      <c r="H50" s="23"/>
      <c r="I50" s="26"/>
      <c r="J50" s="23"/>
      <c r="K50" s="57"/>
      <c r="L50" s="62">
        <v>-1.1759930261437694</v>
      </c>
      <c r="P50" s="32">
        <f t="shared" si="1"/>
        <v>-1.3754598798319897</v>
      </c>
      <c r="Q50" s="32">
        <f t="shared" si="2"/>
        <v>-0.97652617245554918</v>
      </c>
      <c r="R50" s="72">
        <f t="shared" si="3"/>
        <v>-1.3754598798319897</v>
      </c>
      <c r="S50" s="72">
        <f t="shared" si="6"/>
        <v>-0.97652617245554918</v>
      </c>
      <c r="T50" s="29" t="str">
        <f t="shared" si="4"/>
        <v/>
      </c>
      <c r="U50" s="29" t="str">
        <f t="shared" si="5"/>
        <v/>
      </c>
    </row>
    <row r="51" spans="1:21">
      <c r="A51" s="53">
        <f t="shared" si="0"/>
        <v>41292.5</v>
      </c>
      <c r="B51" s="54">
        <v>14</v>
      </c>
      <c r="C51" s="24"/>
      <c r="D51" s="21"/>
      <c r="E51" s="26"/>
      <c r="F51" s="23"/>
      <c r="G51" s="26"/>
      <c r="H51" s="23"/>
      <c r="I51" s="26"/>
      <c r="J51" s="23"/>
      <c r="K51" s="57"/>
      <c r="L51" s="60">
        <v>-1.1915507143666322</v>
      </c>
      <c r="P51" s="32">
        <f t="shared" si="1"/>
        <v>-1.3976400302139587</v>
      </c>
      <c r="Q51" s="32">
        <f t="shared" si="2"/>
        <v>-0.9854613985193057</v>
      </c>
      <c r="R51" s="72">
        <f t="shared" si="3"/>
        <v>-1.3976400302139587</v>
      </c>
      <c r="S51" s="72">
        <f t="shared" si="6"/>
        <v>-0.9854613985193057</v>
      </c>
      <c r="T51" s="29" t="str">
        <f t="shared" si="4"/>
        <v/>
      </c>
      <c r="U51" s="29" t="str">
        <f t="shared" si="5"/>
        <v/>
      </c>
    </row>
    <row r="52" spans="1:21">
      <c r="A52" s="53">
        <f t="shared" si="0"/>
        <v>41293</v>
      </c>
      <c r="B52" s="55">
        <v>14.5</v>
      </c>
      <c r="C52" s="24"/>
      <c r="D52" s="21"/>
      <c r="E52" s="26"/>
      <c r="F52" s="23"/>
      <c r="G52" s="26"/>
      <c r="H52" s="23"/>
      <c r="I52" s="26"/>
      <c r="J52" s="23"/>
      <c r="K52" s="57"/>
      <c r="L52" s="62">
        <v>-1.2045368194822612</v>
      </c>
      <c r="P52" s="32">
        <f t="shared" si="1"/>
        <v>-1.4173360359059133</v>
      </c>
      <c r="Q52" s="32">
        <f t="shared" si="2"/>
        <v>-0.99173760305860903</v>
      </c>
      <c r="R52" s="72">
        <f t="shared" si="3"/>
        <v>-1.4173360359059133</v>
      </c>
      <c r="S52" s="72">
        <f t="shared" si="6"/>
        <v>-0.99173760305860903</v>
      </c>
      <c r="T52" s="29" t="str">
        <f t="shared" si="4"/>
        <v/>
      </c>
      <c r="U52" s="29" t="str">
        <f t="shared" si="5"/>
        <v/>
      </c>
    </row>
    <row r="53" spans="1:21">
      <c r="A53" s="53">
        <f t="shared" si="0"/>
        <v>41293.5</v>
      </c>
      <c r="B53" s="54">
        <v>15</v>
      </c>
      <c r="C53" s="24"/>
      <c r="D53" s="21"/>
      <c r="E53" s="26"/>
      <c r="F53" s="23"/>
      <c r="G53" s="26"/>
      <c r="H53" s="23"/>
      <c r="I53" s="26"/>
      <c r="J53" s="23"/>
      <c r="K53" s="57"/>
      <c r="L53" s="60">
        <v>-1.2154957895251268</v>
      </c>
      <c r="P53" s="32">
        <f t="shared" si="1"/>
        <v>-1.4350843296008367</v>
      </c>
      <c r="Q53" s="32">
        <f t="shared" si="2"/>
        <v>-0.99590724944941689</v>
      </c>
      <c r="R53" s="72">
        <f t="shared" si="3"/>
        <v>-1.4350843296008367</v>
      </c>
      <c r="S53" s="72">
        <f t="shared" si="6"/>
        <v>-0.99590724944941689</v>
      </c>
      <c r="T53" s="29" t="str">
        <f t="shared" si="4"/>
        <v/>
      </c>
      <c r="U53" s="29" t="str">
        <f t="shared" si="5"/>
        <v/>
      </c>
    </row>
    <row r="54" spans="1:21">
      <c r="A54" s="53">
        <f t="shared" si="0"/>
        <v>41294</v>
      </c>
      <c r="B54" s="55">
        <v>15.5</v>
      </c>
      <c r="C54" s="24"/>
      <c r="D54" s="21"/>
      <c r="E54" s="26"/>
      <c r="F54" s="23"/>
      <c r="G54" s="26"/>
      <c r="H54" s="23"/>
      <c r="I54" s="26"/>
      <c r="J54" s="23"/>
      <c r="K54" s="57"/>
      <c r="L54" s="62">
        <v>-1.2248357718389036</v>
      </c>
      <c r="P54" s="32">
        <f t="shared" si="1"/>
        <v>-1.4512859150771074</v>
      </c>
      <c r="Q54" s="32">
        <f t="shared" si="2"/>
        <v>-0.99838562860069968</v>
      </c>
      <c r="R54" s="72">
        <f t="shared" si="3"/>
        <v>-1.4512859150771074</v>
      </c>
      <c r="S54" s="72">
        <f t="shared" si="6"/>
        <v>-0.99838562860069968</v>
      </c>
      <c r="T54" s="29" t="str">
        <f t="shared" si="4"/>
        <v/>
      </c>
      <c r="U54" s="29" t="str">
        <f t="shared" si="5"/>
        <v/>
      </c>
    </row>
    <row r="55" spans="1:21">
      <c r="A55" s="53">
        <f t="shared" si="0"/>
        <v>41294.5</v>
      </c>
      <c r="B55" s="54">
        <v>16</v>
      </c>
      <c r="C55" s="24"/>
      <c r="D55" s="21"/>
      <c r="E55" s="26"/>
      <c r="F55" s="23"/>
      <c r="G55" s="26"/>
      <c r="H55" s="23"/>
      <c r="I55" s="26"/>
      <c r="J55" s="23"/>
      <c r="K55" s="57"/>
      <c r="L55" s="60">
        <v>-1.2328671745857962</v>
      </c>
      <c r="P55" s="32">
        <f t="shared" si="1"/>
        <v>-1.4662448252522311</v>
      </c>
      <c r="Q55" s="32">
        <f t="shared" si="2"/>
        <v>-0.99948952391936141</v>
      </c>
      <c r="R55" s="72">
        <f t="shared" si="3"/>
        <v>-1.4662448252522311</v>
      </c>
      <c r="S55" s="72">
        <f t="shared" si="6"/>
        <v>-0.99948952391936141</v>
      </c>
      <c r="T55" s="29" t="str">
        <f t="shared" si="4"/>
        <v/>
      </c>
      <c r="U55" s="29" t="str">
        <f t="shared" si="5"/>
        <v/>
      </c>
    </row>
    <row r="56" spans="1:21">
      <c r="A56" s="53">
        <f t="shared" si="0"/>
        <v>41295</v>
      </c>
      <c r="B56" s="55">
        <v>16.5</v>
      </c>
      <c r="C56" s="24"/>
      <c r="D56" s="21"/>
      <c r="E56" s="26"/>
      <c r="F56" s="23"/>
      <c r="G56" s="26"/>
      <c r="H56" s="23"/>
      <c r="I56" s="26"/>
      <c r="J56" s="23"/>
      <c r="K56" s="57"/>
      <c r="L56" s="62">
        <v>-1.2398292546923984</v>
      </c>
      <c r="P56" s="32">
        <f t="shared" si="1"/>
        <v>-1.480194618891415</v>
      </c>
      <c r="Q56" s="32">
        <f t="shared" si="2"/>
        <v>-0.99946389049338169</v>
      </c>
      <c r="R56" s="72">
        <f t="shared" si="3"/>
        <v>-1.480194618891415</v>
      </c>
      <c r="S56" s="72">
        <f t="shared" si="6"/>
        <v>-0.99948952391936141</v>
      </c>
      <c r="T56" s="29" t="str">
        <f t="shared" si="4"/>
        <v/>
      </c>
      <c r="U56" s="29" t="str">
        <f t="shared" si="5"/>
        <v/>
      </c>
    </row>
    <row r="57" spans="1:21">
      <c r="A57" s="53">
        <f t="shared" si="0"/>
        <v>41295.5</v>
      </c>
      <c r="B57" s="54">
        <v>17</v>
      </c>
      <c r="C57" s="24"/>
      <c r="D57" s="21"/>
      <c r="E57" s="26"/>
      <c r="F57" s="23"/>
      <c r="G57" s="26"/>
      <c r="H57" s="23"/>
      <c r="I57" s="26"/>
      <c r="J57" s="23"/>
      <c r="K57" s="57"/>
      <c r="L57" s="60">
        <v>-1.2459087291183182</v>
      </c>
      <c r="P57" s="32">
        <f t="shared" si="1"/>
        <v>-1.4933169116839469</v>
      </c>
      <c r="Q57" s="32">
        <f t="shared" si="2"/>
        <v>-0.99850054655268938</v>
      </c>
      <c r="R57" s="72">
        <f t="shared" si="3"/>
        <v>-1.4933169116839469</v>
      </c>
      <c r="S57" s="72">
        <f t="shared" si="6"/>
        <v>-0.99948952391936141</v>
      </c>
      <c r="T57" s="29" t="str">
        <f t="shared" si="4"/>
        <v/>
      </c>
      <c r="U57" s="29" t="str">
        <f t="shared" si="5"/>
        <v/>
      </c>
    </row>
    <row r="58" spans="1:21">
      <c r="A58" s="53">
        <f t="shared" si="0"/>
        <v>41296</v>
      </c>
      <c r="B58" s="55">
        <v>17.5</v>
      </c>
      <c r="C58" s="24"/>
      <c r="D58" s="21"/>
      <c r="E58" s="26"/>
      <c r="F58" s="23"/>
      <c r="G58" s="26"/>
      <c r="H58" s="23"/>
      <c r="I58" s="26"/>
      <c r="J58" s="23"/>
      <c r="K58" s="57"/>
      <c r="L58" s="62">
        <v>-1.2512529944750366</v>
      </c>
      <c r="P58" s="32">
        <f t="shared" si="1"/>
        <v>-1.5057545255358322</v>
      </c>
      <c r="Q58" s="32">
        <f t="shared" si="2"/>
        <v>-0.99675146341424092</v>
      </c>
      <c r="R58" s="72">
        <f t="shared" si="3"/>
        <v>-1.5057545255358322</v>
      </c>
      <c r="S58" s="72">
        <f t="shared" si="6"/>
        <v>-0.99948952391936141</v>
      </c>
      <c r="T58" s="29" t="str">
        <f t="shared" si="4"/>
        <v/>
      </c>
      <c r="U58" s="29" t="str">
        <f t="shared" si="5"/>
        <v/>
      </c>
    </row>
    <row r="59" spans="1:21">
      <c r="A59" s="53">
        <f t="shared" si="0"/>
        <v>41296.5</v>
      </c>
      <c r="B59" s="54">
        <v>18</v>
      </c>
      <c r="C59" s="24"/>
      <c r="D59" s="21"/>
      <c r="E59" s="26"/>
      <c r="F59" s="23"/>
      <c r="G59" s="26"/>
      <c r="H59" s="23"/>
      <c r="I59" s="26"/>
      <c r="J59" s="23"/>
      <c r="K59" s="57"/>
      <c r="L59" s="60">
        <v>-1.2559796490993689</v>
      </c>
      <c r="P59" s="32">
        <f t="shared" si="1"/>
        <v>-1.5176209490543087</v>
      </c>
      <c r="Q59" s="32">
        <f t="shared" si="2"/>
        <v>-0.99433834914442909</v>
      </c>
      <c r="R59" s="72">
        <f t="shared" si="3"/>
        <v>-1.5176209490543087</v>
      </c>
      <c r="S59" s="72">
        <f t="shared" si="6"/>
        <v>-0.99948952391936141</v>
      </c>
      <c r="T59" s="29" t="str">
        <f t="shared" si="4"/>
        <v/>
      </c>
      <c r="U59" s="29" t="str">
        <f t="shared" si="5"/>
        <v/>
      </c>
    </row>
    <row r="60" spans="1:21">
      <c r="A60" s="53">
        <f t="shared" si="0"/>
        <v>41297</v>
      </c>
      <c r="B60" s="55">
        <v>18.5</v>
      </c>
      <c r="C60" s="24"/>
      <c r="D60" s="21"/>
      <c r="E60" s="26"/>
      <c r="F60" s="23"/>
      <c r="G60" s="26"/>
      <c r="H60" s="23"/>
      <c r="I60" s="26"/>
      <c r="J60" s="23"/>
      <c r="K60" s="57"/>
      <c r="L60" s="62">
        <v>-1.2601834432612344</v>
      </c>
      <c r="P60" s="32">
        <f t="shared" si="1"/>
        <v>-1.5290072338562866</v>
      </c>
      <c r="Q60" s="32">
        <f t="shared" si="2"/>
        <v>-0.99135965266618231</v>
      </c>
      <c r="R60" s="72">
        <f t="shared" si="3"/>
        <v>-1.5290072338562866</v>
      </c>
      <c r="S60" s="72">
        <f t="shared" si="6"/>
        <v>-0.99948952391936141</v>
      </c>
      <c r="T60" s="29" t="str">
        <f t="shared" si="4"/>
        <v/>
      </c>
      <c r="U60" s="29" t="str">
        <f t="shared" si="5"/>
        <v/>
      </c>
    </row>
    <row r="61" spans="1:21">
      <c r="A61" s="53">
        <f t="shared" si="0"/>
        <v>41297.5</v>
      </c>
      <c r="B61" s="54">
        <v>19</v>
      </c>
      <c r="C61" s="24"/>
      <c r="D61" s="21"/>
      <c r="E61" s="26"/>
      <c r="F61" s="23"/>
      <c r="G61" s="26"/>
      <c r="H61" s="23"/>
      <c r="I61" s="26"/>
      <c r="J61" s="23"/>
      <c r="K61" s="57"/>
      <c r="L61" s="60">
        <v>-1.2639414159507627</v>
      </c>
      <c r="P61" s="32">
        <f t="shared" si="1"/>
        <v>-1.5399870841935994</v>
      </c>
      <c r="Q61" s="32">
        <f t="shared" si="2"/>
        <v>-0.98789574770792599</v>
      </c>
      <c r="R61" s="72">
        <f t="shared" si="3"/>
        <v>-1.5399870841935994</v>
      </c>
      <c r="S61" s="72">
        <f t="shared" si="6"/>
        <v>-0.99948952391936141</v>
      </c>
      <c r="T61" s="29" t="str">
        <f t="shared" si="4"/>
        <v/>
      </c>
      <c r="U61" s="29" t="str">
        <f t="shared" si="5"/>
        <v/>
      </c>
    </row>
    <row r="62" spans="1:21">
      <c r="A62" s="53">
        <f t="shared" si="0"/>
        <v>41298</v>
      </c>
      <c r="B62" s="55">
        <v>19.5</v>
      </c>
      <c r="C62" s="24"/>
      <c r="D62" s="21"/>
      <c r="E62" s="26"/>
      <c r="F62" s="23"/>
      <c r="G62" s="26"/>
      <c r="H62" s="23"/>
      <c r="I62" s="26"/>
      <c r="J62" s="23"/>
      <c r="K62" s="57"/>
      <c r="L62" s="62">
        <v>-1.267316736286574</v>
      </c>
      <c r="P62" s="32">
        <f t="shared" si="1"/>
        <v>-1.5506206570842505</v>
      </c>
      <c r="Q62" s="32">
        <f t="shared" si="2"/>
        <v>-0.98401281548889774</v>
      </c>
      <c r="R62" s="72">
        <f t="shared" si="3"/>
        <v>-1.5506206570842505</v>
      </c>
      <c r="S62" s="72">
        <f t="shared" si="6"/>
        <v>-0.99948952391936141</v>
      </c>
      <c r="T62" s="29" t="str">
        <f t="shared" si="4"/>
        <v/>
      </c>
      <c r="U62" s="29" t="str">
        <f t="shared" si="5"/>
        <v/>
      </c>
    </row>
    <row r="63" spans="1:21">
      <c r="A63" s="53">
        <f t="shared" si="0"/>
        <v>41298.5</v>
      </c>
      <c r="B63" s="54">
        <v>20</v>
      </c>
      <c r="C63" s="24"/>
      <c r="D63" s="21"/>
      <c r="E63" s="26"/>
      <c r="F63" s="23"/>
      <c r="G63" s="26"/>
      <c r="H63" s="23"/>
      <c r="I63" s="26"/>
      <c r="J63" s="23"/>
      <c r="K63" s="57"/>
      <c r="L63" s="60">
        <v>-1.2703616080987352</v>
      </c>
      <c r="P63" s="32">
        <f t="shared" si="1"/>
        <v>-1.5609574307476473</v>
      </c>
      <c r="Q63" s="32">
        <f t="shared" si="2"/>
        <v>-0.97976578544982318</v>
      </c>
      <c r="R63" s="72">
        <f t="shared" si="3"/>
        <v>-1.5609574307476473</v>
      </c>
      <c r="S63" s="72">
        <f t="shared" si="6"/>
        <v>-0.99948952391936141</v>
      </c>
      <c r="T63" s="29" t="str">
        <f t="shared" si="4"/>
        <v/>
      </c>
      <c r="U63" s="29" t="str">
        <f t="shared" si="5"/>
        <v/>
      </c>
    </row>
    <row r="64" spans="1:21">
      <c r="A64" s="53">
        <f t="shared" si="0"/>
        <v>41299</v>
      </c>
      <c r="B64" s="55">
        <v>20.5</v>
      </c>
      <c r="C64" s="24"/>
      <c r="D64" s="21"/>
      <c r="E64" s="26"/>
      <c r="F64" s="23"/>
      <c r="G64" s="26"/>
      <c r="H64" s="23"/>
      <c r="I64" s="26"/>
      <c r="J64" s="23"/>
      <c r="K64" s="57"/>
      <c r="L64" s="62">
        <v>-1.2731194890280939</v>
      </c>
      <c r="P64" s="32">
        <f t="shared" si="1"/>
        <v>-1.571038392021207</v>
      </c>
      <c r="Q64" s="32">
        <f t="shared" si="2"/>
        <v>-0.97520058603498083</v>
      </c>
      <c r="R64" s="72">
        <f t="shared" si="3"/>
        <v>-1.571038392021207</v>
      </c>
      <c r="S64" s="72">
        <f t="shared" si="6"/>
        <v>-0.99948952391936141</v>
      </c>
      <c r="T64" s="29" t="str">
        <f t="shared" si="4"/>
        <v/>
      </c>
      <c r="U64" s="29" t="str">
        <f t="shared" si="5"/>
        <v/>
      </c>
    </row>
    <row r="65" spans="1:21">
      <c r="A65" s="53">
        <f t="shared" si="0"/>
        <v>41299.5</v>
      </c>
      <c r="B65" s="54">
        <v>21</v>
      </c>
      <c r="C65" s="24"/>
      <c r="D65" s="21"/>
      <c r="E65" s="26"/>
      <c r="F65" s="23"/>
      <c r="G65" s="26"/>
      <c r="H65" s="23"/>
      <c r="I65" s="26"/>
      <c r="J65" s="23"/>
      <c r="K65" s="57"/>
      <c r="L65" s="60">
        <v>-1.2756268024818036</v>
      </c>
      <c r="P65" s="32">
        <f t="shared" si="1"/>
        <v>-1.5808977205172461</v>
      </c>
      <c r="Q65" s="32">
        <f t="shared" si="2"/>
        <v>-0.97035588444636112</v>
      </c>
      <c r="R65" s="72">
        <f t="shared" si="3"/>
        <v>-1.5808977205172461</v>
      </c>
      <c r="S65" s="72">
        <f t="shared" si="6"/>
        <v>-0.99948952391936141</v>
      </c>
      <c r="T65" s="29" t="str">
        <f t="shared" si="4"/>
        <v/>
      </c>
      <c r="U65" s="29" t="str">
        <f t="shared" si="5"/>
        <v/>
      </c>
    </row>
    <row r="66" spans="1:21">
      <c r="A66" s="53">
        <f t="shared" si="0"/>
        <v>41300</v>
      </c>
      <c r="B66" s="55">
        <v>21.5</v>
      </c>
      <c r="C66" s="24"/>
      <c r="D66" s="21"/>
      <c r="E66" s="26"/>
      <c r="F66" s="23"/>
      <c r="G66" s="26"/>
      <c r="H66" s="23"/>
      <c r="I66" s="26"/>
      <c r="J66" s="23"/>
      <c r="K66" s="57"/>
      <c r="L66" s="62">
        <v>-1.2779142704567534</v>
      </c>
      <c r="P66" s="32">
        <f t="shared" si="1"/>
        <v>-1.5905640970259425</v>
      </c>
      <c r="Q66" s="32">
        <f t="shared" si="2"/>
        <v>-0.96526444388756449</v>
      </c>
      <c r="R66" s="72">
        <f t="shared" si="3"/>
        <v>-1.5905640970259425</v>
      </c>
      <c r="S66" s="72">
        <f t="shared" si="6"/>
        <v>-0.99948952391936141</v>
      </c>
      <c r="T66" s="29" t="str">
        <f t="shared" si="4"/>
        <v/>
      </c>
      <c r="U66" s="29" t="str">
        <f t="shared" si="5"/>
        <v/>
      </c>
    </row>
    <row r="67" spans="1:21">
      <c r="A67" s="53">
        <f t="shared" si="0"/>
        <v>41300.5</v>
      </c>
      <c r="B67" s="54">
        <v>22</v>
      </c>
      <c r="C67" s="24"/>
      <c r="D67" s="21"/>
      <c r="E67" s="26"/>
      <c r="F67" s="23"/>
      <c r="G67" s="26"/>
      <c r="H67" s="23"/>
      <c r="I67" s="26"/>
      <c r="J67" s="23"/>
      <c r="K67" s="57"/>
      <c r="L67" s="60">
        <v>-1.2800079601306831</v>
      </c>
      <c r="P67" s="32">
        <f t="shared" si="1"/>
        <v>-1.6000617286247378</v>
      </c>
      <c r="Q67" s="32">
        <f t="shared" si="2"/>
        <v>-0.95995419163662832</v>
      </c>
      <c r="R67" s="72">
        <f t="shared" si="3"/>
        <v>-1.6000617286247378</v>
      </c>
      <c r="S67" s="72">
        <f t="shared" si="6"/>
        <v>-0.99948952391936141</v>
      </c>
      <c r="T67" s="29" t="str">
        <f t="shared" si="4"/>
        <v/>
      </c>
      <c r="U67" s="29" t="str">
        <f t="shared" si="5"/>
        <v/>
      </c>
    </row>
    <row r="68" spans="1:21">
      <c r="A68" s="53">
        <f t="shared" si="0"/>
        <v>41301</v>
      </c>
      <c r="B68" s="55">
        <v>22.5</v>
      </c>
      <c r="C68" s="24"/>
      <c r="D68" s="21"/>
      <c r="E68" s="26"/>
      <c r="F68" s="23"/>
      <c r="G68" s="26"/>
      <c r="H68" s="23"/>
      <c r="I68" s="26"/>
      <c r="J68" s="23"/>
      <c r="K68" s="57"/>
      <c r="L68" s="62">
        <v>-1.281930112344343</v>
      </c>
      <c r="P68" s="32">
        <f t="shared" si="1"/>
        <v>-1.6094111582366331</v>
      </c>
      <c r="Q68" s="32">
        <f t="shared" si="2"/>
        <v>-0.95444906645205285</v>
      </c>
      <c r="R68" s="72">
        <f t="shared" si="3"/>
        <v>-1.6094111582366331</v>
      </c>
      <c r="S68" s="72">
        <f t="shared" si="6"/>
        <v>-0.99948952391936141</v>
      </c>
      <c r="T68" s="29" t="str">
        <f t="shared" si="4"/>
        <v/>
      </c>
      <c r="U68" s="29" t="str">
        <f t="shared" si="5"/>
        <v/>
      </c>
    </row>
    <row r="69" spans="1:21">
      <c r="A69" s="53">
        <f t="shared" si="0"/>
        <v>41301.5</v>
      </c>
      <c r="B69" s="54">
        <v>23</v>
      </c>
      <c r="C69" s="24"/>
      <c r="D69" s="21"/>
      <c r="E69" s="26"/>
      <c r="F69" s="23"/>
      <c r="G69" s="26"/>
      <c r="H69" s="23"/>
      <c r="I69" s="26"/>
      <c r="J69" s="23"/>
      <c r="K69" s="57"/>
      <c r="L69" s="60">
        <v>-1.2836998024241422</v>
      </c>
      <c r="P69" s="32">
        <f t="shared" si="1"/>
        <v>-1.6186299087569864</v>
      </c>
      <c r="Q69" s="32">
        <f t="shared" si="2"/>
        <v>-0.94876969609129791</v>
      </c>
      <c r="R69" s="72">
        <f t="shared" si="3"/>
        <v>-1.6186299087569864</v>
      </c>
      <c r="S69" s="72">
        <f t="shared" si="6"/>
        <v>-0.99948952391936141</v>
      </c>
      <c r="T69" s="29" t="str">
        <f t="shared" si="4"/>
        <v/>
      </c>
      <c r="U69" s="29" t="str">
        <f t="shared" si="5"/>
        <v/>
      </c>
    </row>
    <row r="70" spans="1:21">
      <c r="A70" s="53">
        <f t="shared" si="0"/>
        <v>41302</v>
      </c>
      <c r="B70" s="55">
        <v>23.5</v>
      </c>
      <c r="C70" s="24"/>
      <c r="D70" s="21"/>
      <c r="E70" s="26"/>
      <c r="F70" s="23"/>
      <c r="G70" s="26"/>
      <c r="H70" s="23"/>
      <c r="I70" s="26"/>
      <c r="J70" s="23"/>
      <c r="K70" s="57"/>
      <c r="L70" s="62">
        <v>-1.2853334710564712</v>
      </c>
      <c r="P70" s="32">
        <f t="shared" si="1"/>
        <v>-1.6277329991745932</v>
      </c>
      <c r="Q70" s="32">
        <f t="shared" si="2"/>
        <v>-0.9429339429383492</v>
      </c>
      <c r="R70" s="72">
        <f t="shared" si="3"/>
        <v>-1.6277329991745932</v>
      </c>
      <c r="S70" s="72">
        <f t="shared" si="6"/>
        <v>-0.99948952391936141</v>
      </c>
      <c r="T70" s="29" t="str">
        <f t="shared" si="4"/>
        <v/>
      </c>
      <c r="U70" s="29" t="str">
        <f t="shared" si="5"/>
        <v/>
      </c>
    </row>
    <row r="71" spans="1:21">
      <c r="A71" s="53">
        <f t="shared" si="0"/>
        <v>41302.5</v>
      </c>
      <c r="B71" s="54">
        <v>24</v>
      </c>
      <c r="C71" s="24"/>
      <c r="D71" s="21"/>
      <c r="E71" s="26"/>
      <c r="F71" s="23"/>
      <c r="G71" s="26"/>
      <c r="H71" s="23"/>
      <c r="I71" s="26"/>
      <c r="J71" s="23"/>
      <c r="K71" s="57"/>
      <c r="L71" s="60">
        <v>-1.2868453536533124</v>
      </c>
      <c r="P71" s="32">
        <f t="shared" si="1"/>
        <v>-1.6367333608797034</v>
      </c>
      <c r="Q71" s="32">
        <f t="shared" si="2"/>
        <v>-0.93695734642692141</v>
      </c>
      <c r="R71" s="72">
        <f t="shared" si="3"/>
        <v>-1.6367333608797034</v>
      </c>
      <c r="S71" s="72">
        <f t="shared" si="6"/>
        <v>-0.99948952391936141</v>
      </c>
      <c r="T71" s="29" t="str">
        <f t="shared" si="4"/>
        <v/>
      </c>
      <c r="U71" s="29" t="str">
        <f t="shared" si="5"/>
        <v/>
      </c>
    </row>
    <row r="72" spans="1:21">
      <c r="A72" s="53">
        <f t="shared" si="0"/>
        <v>41303</v>
      </c>
      <c r="B72" s="55">
        <v>24.5</v>
      </c>
      <c r="C72" s="24"/>
      <c r="D72" s="21"/>
      <c r="E72" s="26"/>
      <c r="F72" s="23"/>
      <c r="G72" s="26"/>
      <c r="H72" s="23"/>
      <c r="I72" s="26"/>
      <c r="J72" s="23"/>
      <c r="K72" s="57"/>
      <c r="L72" s="62">
        <v>-1.2882478298371483</v>
      </c>
      <c r="P72" s="32">
        <f t="shared" si="1"/>
        <v>-1.6456421755732795</v>
      </c>
      <c r="Q72" s="32">
        <f t="shared" si="2"/>
        <v>-0.93085348410101687</v>
      </c>
      <c r="R72" s="72">
        <f t="shared" si="3"/>
        <v>-1.6456421755732795</v>
      </c>
      <c r="S72" s="72">
        <f t="shared" si="6"/>
        <v>-0.99948952391936141</v>
      </c>
      <c r="T72" s="29" t="str">
        <f t="shared" si="4"/>
        <v/>
      </c>
      <c r="U72" s="29" t="str">
        <f t="shared" si="5"/>
        <v/>
      </c>
    </row>
    <row r="73" spans="1:21">
      <c r="A73" s="53">
        <f t="shared" si="0"/>
        <v>41303.5</v>
      </c>
      <c r="B73" s="54">
        <v>25</v>
      </c>
      <c r="C73" s="24"/>
      <c r="D73" s="21"/>
      <c r="E73" s="26"/>
      <c r="F73" s="23"/>
      <c r="G73" s="26"/>
      <c r="H73" s="23"/>
      <c r="I73" s="26"/>
      <c r="J73" s="23"/>
      <c r="K73" s="57"/>
      <c r="L73" s="60">
        <v>-1.2895517096242217</v>
      </c>
      <c r="P73" s="32">
        <f t="shared" si="1"/>
        <v>-1.6544691511715117</v>
      </c>
      <c r="Q73" s="32">
        <f t="shared" si="2"/>
        <v>-0.92463426807693172</v>
      </c>
      <c r="R73" s="72">
        <f t="shared" si="3"/>
        <v>-1.6544691511715117</v>
      </c>
      <c r="S73" s="72">
        <f t="shared" si="6"/>
        <v>-0.99948952391936141</v>
      </c>
      <c r="T73" s="29" t="str">
        <f t="shared" si="4"/>
        <v/>
      </c>
      <c r="U73" s="29" t="str">
        <f t="shared" si="5"/>
        <v/>
      </c>
    </row>
    <row r="74" spans="1:21">
      <c r="A74" s="53">
        <f t="shared" si="0"/>
        <v>41304</v>
      </c>
      <c r="B74" s="55">
        <v>25.5</v>
      </c>
      <c r="C74" s="24"/>
      <c r="D74" s="21"/>
      <c r="E74" s="26"/>
      <c r="F74" s="23"/>
      <c r="G74" s="26"/>
      <c r="H74" s="23"/>
      <c r="I74" s="26"/>
      <c r="J74" s="23"/>
      <c r="K74" s="57"/>
      <c r="L74" s="62">
        <v>-1.2907664691110705</v>
      </c>
      <c r="P74" s="32">
        <f t="shared" si="1"/>
        <v>-1.6632227483501811</v>
      </c>
      <c r="Q74" s="32">
        <f t="shared" si="2"/>
        <v>-0.91831018987195989</v>
      </c>
      <c r="R74" s="72">
        <f t="shared" si="3"/>
        <v>-1.6632227483501811</v>
      </c>
      <c r="S74" s="72">
        <f t="shared" si="6"/>
        <v>-0.99948952391936141</v>
      </c>
      <c r="T74" s="29" t="str">
        <f t="shared" si="4"/>
        <v/>
      </c>
      <c r="U74" s="29" t="str">
        <f t="shared" si="5"/>
        <v/>
      </c>
    </row>
    <row r="75" spans="1:21">
      <c r="A75" s="53">
        <f t="shared" si="0"/>
        <v>41304.5</v>
      </c>
      <c r="B75" s="54">
        <v>26</v>
      </c>
      <c r="C75" s="24"/>
      <c r="D75" s="21"/>
      <c r="E75" s="26"/>
      <c r="F75" s="23"/>
      <c r="G75" s="26"/>
      <c r="H75" s="23"/>
      <c r="I75" s="26"/>
      <c r="J75" s="23"/>
      <c r="K75" s="57"/>
      <c r="L75" s="60">
        <v>-1.2919004456253287</v>
      </c>
      <c r="P75" s="32">
        <f t="shared" si="1"/>
        <v>-1.6719103675508291</v>
      </c>
      <c r="Q75" s="32">
        <f t="shared" si="2"/>
        <v>-0.91189052369982826</v>
      </c>
      <c r="R75" s="72">
        <f t="shared" si="3"/>
        <v>-1.6719103675508291</v>
      </c>
      <c r="S75" s="72">
        <f t="shared" si="6"/>
        <v>-0.99948952391936141</v>
      </c>
      <c r="T75" s="29" t="str">
        <f t="shared" si="4"/>
        <v/>
      </c>
      <c r="U75" s="29" t="str">
        <f t="shared" si="5"/>
        <v/>
      </c>
    </row>
    <row r="76" spans="1:21">
      <c r="A76" s="53">
        <f t="shared" si="0"/>
        <v>41305</v>
      </c>
      <c r="B76" s="55">
        <v>26.5</v>
      </c>
      <c r="C76" s="24"/>
      <c r="D76" s="21"/>
      <c r="E76" s="26"/>
      <c r="F76" s="23"/>
      <c r="G76" s="26"/>
      <c r="H76" s="23"/>
      <c r="I76" s="26"/>
      <c r="J76" s="23"/>
      <c r="K76" s="57"/>
      <c r="L76" s="62">
        <v>-1.2929610001423657</v>
      </c>
      <c r="P76" s="32">
        <f t="shared" si="1"/>
        <v>-1.6805385041295908</v>
      </c>
      <c r="Q76" s="32">
        <f t="shared" si="2"/>
        <v>-0.90538349615514058</v>
      </c>
      <c r="R76" s="72">
        <f t="shared" si="3"/>
        <v>-1.6805385041295908</v>
      </c>
      <c r="S76" s="72">
        <f t="shared" si="6"/>
        <v>-0.99948952391936141</v>
      </c>
      <c r="T76" s="29" t="str">
        <f t="shared" si="4"/>
        <v/>
      </c>
      <c r="U76" s="29" t="str">
        <f t="shared" si="5"/>
        <v/>
      </c>
    </row>
    <row r="77" spans="1:21">
      <c r="A77" s="53">
        <f t="shared" si="0"/>
        <v>41305.5</v>
      </c>
      <c r="B77" s="54">
        <v>27</v>
      </c>
      <c r="C77" s="24"/>
      <c r="D77" s="21"/>
      <c r="E77" s="26"/>
      <c r="F77" s="23"/>
      <c r="G77" s="26"/>
      <c r="H77" s="23"/>
      <c r="I77" s="26"/>
      <c r="J77" s="23"/>
      <c r="K77" s="57"/>
      <c r="L77" s="60">
        <v>-1.2939546531176982</v>
      </c>
      <c r="P77" s="32">
        <f t="shared" si="1"/>
        <v>-1.6891128776937157</v>
      </c>
      <c r="Q77" s="32">
        <f t="shared" si="2"/>
        <v>-0.89879642854168085</v>
      </c>
      <c r="R77" s="72">
        <f t="shared" si="3"/>
        <v>-1.6891128776937157</v>
      </c>
      <c r="S77" s="72">
        <f t="shared" si="6"/>
        <v>-0.99948952391936141</v>
      </c>
      <c r="T77" s="29" t="str">
        <f t="shared" si="4"/>
        <v/>
      </c>
      <c r="U77" s="29" t="str">
        <f t="shared" si="5"/>
        <v/>
      </c>
    </row>
    <row r="78" spans="1:21">
      <c r="A78" s="53">
        <f t="shared" si="0"/>
        <v>41306</v>
      </c>
      <c r="B78" s="55">
        <v>27.5</v>
      </c>
      <c r="C78" s="24"/>
      <c r="D78" s="21"/>
      <c r="E78" s="26"/>
      <c r="F78" s="23"/>
      <c r="G78" s="26"/>
      <c r="H78" s="23"/>
      <c r="I78" s="26"/>
      <c r="J78" s="23"/>
      <c r="K78" s="57"/>
      <c r="L78" s="62">
        <v>-1.2948871986130777</v>
      </c>
      <c r="P78" s="32">
        <f t="shared" si="1"/>
        <v>-1.6976385404123731</v>
      </c>
      <c r="Q78" s="32">
        <f t="shared" si="2"/>
        <v>-0.89213585681378227</v>
      </c>
      <c r="R78" s="72">
        <f t="shared" si="3"/>
        <v>-1.6976385404123731</v>
      </c>
      <c r="S78" s="72">
        <f t="shared" si="6"/>
        <v>-0.99948952391936141</v>
      </c>
      <c r="T78" s="29" t="str">
        <f t="shared" si="4"/>
        <v/>
      </c>
      <c r="U78" s="29" t="str">
        <f t="shared" si="5"/>
        <v/>
      </c>
    </row>
    <row r="79" spans="1:21">
      <c r="A79" s="53">
        <f t="shared" si="0"/>
        <v>41306.5</v>
      </c>
      <c r="B79" s="54">
        <v>28</v>
      </c>
      <c r="C79" s="24"/>
      <c r="D79" s="21"/>
      <c r="E79" s="26"/>
      <c r="F79" s="23"/>
      <c r="G79" s="26"/>
      <c r="H79" s="23"/>
      <c r="I79" s="26"/>
      <c r="J79" s="23"/>
      <c r="K79" s="57"/>
      <c r="L79" s="60">
        <v>-1.2957638006079792</v>
      </c>
      <c r="P79" s="32">
        <f t="shared" si="1"/>
        <v>-1.7061199681139101</v>
      </c>
      <c r="Q79" s="32">
        <f t="shared" si="2"/>
        <v>-0.88540763310204829</v>
      </c>
      <c r="R79" s="72">
        <f t="shared" si="3"/>
        <v>-1.7061199681139101</v>
      </c>
      <c r="S79" s="72">
        <f t="shared" si="6"/>
        <v>-0.99948952391936141</v>
      </c>
      <c r="T79" s="29" t="str">
        <f t="shared" si="4"/>
        <v/>
      </c>
      <c r="U79" s="29" t="str">
        <f t="shared" si="5"/>
        <v/>
      </c>
    </row>
    <row r="80" spans="1:21">
      <c r="A80" s="53">
        <f t="shared" si="0"/>
        <v>41307</v>
      </c>
      <c r="B80" s="55">
        <v>28.5</v>
      </c>
      <c r="C80" s="24"/>
      <c r="D80" s="21"/>
      <c r="E80" s="26"/>
      <c r="F80" s="23"/>
      <c r="G80" s="26"/>
      <c r="H80" s="23"/>
      <c r="I80" s="26"/>
      <c r="J80" s="23"/>
      <c r="K80" s="57"/>
      <c r="L80" s="62">
        <v>-1.2965890746188342</v>
      </c>
      <c r="P80" s="32">
        <f t="shared" si="1"/>
        <v>-1.7145611372224709</v>
      </c>
      <c r="Q80" s="32">
        <f t="shared" si="2"/>
        <v>-0.87861701201519737</v>
      </c>
      <c r="R80" s="72">
        <f t="shared" si="3"/>
        <v>-1.7145611372224709</v>
      </c>
      <c r="S80" s="72">
        <f t="shared" si="6"/>
        <v>-0.99948952391936141</v>
      </c>
      <c r="T80" s="29" t="str">
        <f t="shared" si="4"/>
        <v/>
      </c>
      <c r="U80" s="29" t="str">
        <f t="shared" si="5"/>
        <v/>
      </c>
    </row>
    <row r="81" spans="1:21">
      <c r="A81" s="53">
        <f t="shared" si="0"/>
        <v>41307.5</v>
      </c>
      <c r="B81" s="54">
        <v>29</v>
      </c>
      <c r="C81" s="24"/>
      <c r="D81" s="21"/>
      <c r="E81" s="26"/>
      <c r="F81" s="23"/>
      <c r="G81" s="26"/>
      <c r="H81" s="23"/>
      <c r="I81" s="26"/>
      <c r="J81" s="23"/>
      <c r="K81" s="57"/>
      <c r="L81" s="60">
        <v>-1.2973671571444696</v>
      </c>
      <c r="P81" s="32">
        <f t="shared" si="1"/>
        <v>-1.722965589991774</v>
      </c>
      <c r="Q81" s="32">
        <f t="shared" si="2"/>
        <v>-0.87176872429716523</v>
      </c>
      <c r="R81" s="72">
        <f t="shared" si="3"/>
        <v>-1.722965589991774</v>
      </c>
      <c r="S81" s="72">
        <f t="shared" si="6"/>
        <v>-0.99948952391936141</v>
      </c>
      <c r="T81" s="29" t="str">
        <f t="shared" si="4"/>
        <v/>
      </c>
      <c r="U81" s="29" t="str">
        <f t="shared" si="5"/>
        <v/>
      </c>
    </row>
    <row r="82" spans="1:21">
      <c r="A82" s="53">
        <f t="shared" si="0"/>
        <v>41308</v>
      </c>
      <c r="B82" s="55">
        <v>29.5</v>
      </c>
      <c r="C82" s="24"/>
      <c r="D82" s="21"/>
      <c r="E82" s="26"/>
      <c r="F82" s="23"/>
      <c r="G82" s="26"/>
      <c r="H82" s="23"/>
      <c r="I82" s="26"/>
      <c r="J82" s="23"/>
      <c r="K82" s="57"/>
      <c r="L82" s="62">
        <v>-1.2981017649795157</v>
      </c>
      <c r="P82" s="32">
        <f t="shared" si="1"/>
        <v>-1.731336490024709</v>
      </c>
      <c r="Q82" s="32">
        <f t="shared" si="2"/>
        <v>-0.86486703993432223</v>
      </c>
      <c r="R82" s="72">
        <f t="shared" si="3"/>
        <v>-1.731336490024709</v>
      </c>
      <c r="S82" s="72">
        <f t="shared" si="6"/>
        <v>-0.99948952391936141</v>
      </c>
      <c r="T82" s="29" t="str">
        <f t="shared" si="4"/>
        <v/>
      </c>
      <c r="U82" s="29" t="str">
        <f t="shared" si="5"/>
        <v/>
      </c>
    </row>
    <row r="83" spans="1:21">
      <c r="A83" s="53">
        <f t="shared" si="0"/>
        <v>41308.5</v>
      </c>
      <c r="B83" s="54">
        <v>30</v>
      </c>
      <c r="C83" s="25"/>
      <c r="D83" s="22"/>
      <c r="E83" s="26"/>
      <c r="F83" s="23"/>
      <c r="G83" s="26"/>
      <c r="H83" s="23"/>
      <c r="I83" s="26"/>
      <c r="J83" s="23"/>
      <c r="K83" s="57"/>
      <c r="L83" s="60">
        <v>-1.2987962460591498</v>
      </c>
      <c r="P83" s="32">
        <f t="shared" si="1"/>
        <v>-1.7396766696955903</v>
      </c>
      <c r="Q83" s="32">
        <f t="shared" si="2"/>
        <v>-0.85791582242270914</v>
      </c>
      <c r="R83" s="72">
        <f t="shared" si="3"/>
        <v>-1.7396766696955903</v>
      </c>
      <c r="S83" s="72">
        <f t="shared" si="6"/>
        <v>-0.99948952391936141</v>
      </c>
      <c r="T83" s="29" t="str">
        <f t="shared" si="4"/>
        <v/>
      </c>
      <c r="U83" s="29" t="str">
        <f t="shared" si="5"/>
        <v/>
      </c>
    </row>
    <row r="85" spans="1:21">
      <c r="S85" s="29" t="s">
        <v>42</v>
      </c>
      <c r="T85" s="29">
        <f>AVERAGE(T23:T83)</f>
        <v>3</v>
      </c>
      <c r="U85" s="29">
        <f>SUM(U23:U83)</f>
        <v>45.5</v>
      </c>
    </row>
    <row r="86" spans="1:21">
      <c r="S86" s="29"/>
      <c r="T86" s="29">
        <f>COUNT(T23:T83)</f>
        <v>13</v>
      </c>
      <c r="U86" s="29"/>
    </row>
    <row r="87" spans="1:21">
      <c r="S87" t="s">
        <v>59</v>
      </c>
      <c r="T87">
        <v>0.75</v>
      </c>
    </row>
  </sheetData>
  <mergeCells count="1">
    <mergeCell ref="A1:C1"/>
  </mergeCells>
  <conditionalFormatting sqref="C19">
    <cfRule type="containsText" dxfId="12" priority="1" operator="containsText" text="Good">
      <formula>NOT(ISERROR(SEARCH("Good",C19)))</formula>
    </cfRule>
    <cfRule type="containsText" dxfId="11" priority="2" operator="containsText" text="spec">
      <formula>NOT(ISERROR(SEARCH("spec",C19)))</formula>
    </cfRule>
    <cfRule type="containsText" dxfId="10" priority="3" operator="containsText" text="Warning">
      <formula>NOT(ISERROR(SEARCH("Warning",C19)))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V87"/>
  <sheetViews>
    <sheetView zoomScaleNormal="100" workbookViewId="0">
      <selection activeCell="C16" sqref="C16:C18"/>
    </sheetView>
  </sheetViews>
  <sheetFormatPr defaultRowHeight="12.75"/>
  <cols>
    <col min="1" max="1" width="12.28515625" style="34" customWidth="1"/>
    <col min="2" max="2" width="9.140625" style="34"/>
    <col min="3" max="3" width="16.140625" customWidth="1"/>
    <col min="5" max="5" width="11.140625" customWidth="1"/>
    <col min="6" max="6" width="22.5703125" customWidth="1"/>
    <col min="11" max="11" width="18.7109375" customWidth="1"/>
    <col min="12" max="12" width="11" hidden="1" customWidth="1"/>
    <col min="13" max="13" width="16" customWidth="1"/>
    <col min="15" max="15" width="11" bestFit="1" customWidth="1"/>
    <col min="16" max="16" width="13" hidden="1" customWidth="1"/>
    <col min="17" max="22" width="9.140625" hidden="1" customWidth="1"/>
  </cols>
  <sheetData>
    <row r="1" spans="1:16" ht="79.5" customHeight="1">
      <c r="A1" s="83" t="s">
        <v>62</v>
      </c>
      <c r="B1" s="83"/>
      <c r="C1" s="83"/>
      <c r="D1" s="80"/>
    </row>
    <row r="2" spans="1:16">
      <c r="A2" s="34" t="s">
        <v>20</v>
      </c>
      <c r="B2"/>
      <c r="C2" s="11">
        <v>1</v>
      </c>
    </row>
    <row r="3" spans="1:16">
      <c r="B3"/>
    </row>
    <row r="4" spans="1:16">
      <c r="A4" t="s">
        <v>77</v>
      </c>
      <c r="C4" s="81" t="s">
        <v>85</v>
      </c>
    </row>
    <row r="5" spans="1:16">
      <c r="A5" s="34" t="s">
        <v>17</v>
      </c>
      <c r="B5"/>
      <c r="C5" s="12">
        <v>41278</v>
      </c>
    </row>
    <row r="6" spans="1:16">
      <c r="A6" s="34" t="s">
        <v>18</v>
      </c>
      <c r="B6"/>
      <c r="C6" s="13">
        <v>0.5</v>
      </c>
      <c r="D6" s="51"/>
      <c r="E6" s="15"/>
    </row>
    <row r="7" spans="1:16" s="15" customFormat="1">
      <c r="A7" s="64"/>
      <c r="C7" s="16"/>
      <c r="L7"/>
      <c r="M7"/>
      <c r="N7"/>
      <c r="O7"/>
    </row>
    <row r="8" spans="1:16">
      <c r="A8" s="52" t="s">
        <v>2</v>
      </c>
      <c r="B8" s="1"/>
      <c r="C8" s="6">
        <v>40</v>
      </c>
      <c r="D8" s="1" t="s">
        <v>3</v>
      </c>
    </row>
    <row r="9" spans="1:16">
      <c r="A9" s="52" t="s">
        <v>4</v>
      </c>
      <c r="B9" s="1"/>
      <c r="C9" s="6"/>
      <c r="D9" s="1" t="s">
        <v>5</v>
      </c>
      <c r="F9" s="1"/>
      <c r="G9" s="1"/>
      <c r="H9" s="1"/>
      <c r="I9" s="1"/>
    </row>
    <row r="10" spans="1:16">
      <c r="A10" s="52" t="s">
        <v>0</v>
      </c>
      <c r="B10" s="1"/>
      <c r="C10" s="6">
        <v>0.25</v>
      </c>
      <c r="D10" s="1" t="s">
        <v>5</v>
      </c>
    </row>
    <row r="11" spans="1:16">
      <c r="A11" s="45" t="s">
        <v>43</v>
      </c>
      <c r="B11"/>
      <c r="C11" s="31">
        <v>3</v>
      </c>
      <c r="D11" s="1" t="s">
        <v>47</v>
      </c>
    </row>
    <row r="12" spans="1:16">
      <c r="A12" s="45" t="s">
        <v>86</v>
      </c>
      <c r="B12"/>
      <c r="C12" s="6">
        <v>9</v>
      </c>
      <c r="D12" s="1" t="s">
        <v>54</v>
      </c>
    </row>
    <row r="13" spans="1:16">
      <c r="B13"/>
      <c r="E13" s="1"/>
    </row>
    <row r="14" spans="1:16">
      <c r="A14" s="52" t="s">
        <v>6</v>
      </c>
      <c r="B14" s="1"/>
      <c r="C14" s="7">
        <v>10.536951298705462</v>
      </c>
      <c r="D14" s="1"/>
      <c r="E14" s="1"/>
    </row>
    <row r="15" spans="1:16" ht="13.5" thickBot="1">
      <c r="A15" s="45" t="s">
        <v>16</v>
      </c>
      <c r="B15" s="3"/>
      <c r="C15" s="10">
        <v>289.01918092204272</v>
      </c>
      <c r="E15" s="1"/>
    </row>
    <row r="16" spans="1:16">
      <c r="A16" s="45" t="s">
        <v>52</v>
      </c>
      <c r="B16" s="1"/>
      <c r="C16" s="1">
        <v>8</v>
      </c>
      <c r="D16" s="1" t="s">
        <v>54</v>
      </c>
      <c r="M16" s="88" t="s">
        <v>93</v>
      </c>
      <c r="N16" s="89">
        <v>1</v>
      </c>
      <c r="O16" s="90" t="s">
        <v>94</v>
      </c>
      <c r="P16" s="91"/>
    </row>
    <row r="17" spans="1:21">
      <c r="A17" s="45" t="s">
        <v>55</v>
      </c>
      <c r="B17"/>
      <c r="C17">
        <v>7.5</v>
      </c>
      <c r="D17" s="1" t="s">
        <v>54</v>
      </c>
      <c r="M17" s="92" t="s">
        <v>95</v>
      </c>
      <c r="N17" s="93">
        <v>0</v>
      </c>
      <c r="O17" s="52" t="s">
        <v>94</v>
      </c>
      <c r="P17" s="94"/>
    </row>
    <row r="18" spans="1:21" ht="13.5" thickBot="1">
      <c r="A18" s="45" t="s">
        <v>56</v>
      </c>
      <c r="B18"/>
      <c r="C18">
        <v>8</v>
      </c>
      <c r="D18" s="1" t="s">
        <v>54</v>
      </c>
      <c r="M18" s="95" t="s">
        <v>96</v>
      </c>
      <c r="N18" s="96">
        <v>0</v>
      </c>
      <c r="O18" s="46" t="s">
        <v>94</v>
      </c>
      <c r="P18" s="97"/>
    </row>
    <row r="19" spans="1:21">
      <c r="A19" s="45" t="s">
        <v>57</v>
      </c>
      <c r="B19"/>
      <c r="C19" s="76" t="str">
        <f>IF(C2=0,"Inactive Ferment",IF(COUNT(C23:C83)&lt;5,"Insufficient data for prediction",IF(ABS(C12-C16)&lt;2.1,"Good",IF(ABS(C12-C17)&lt;2.1,"Low range on spec",IF(ABS(C12-C18)&lt;2.1,"High range on spec",IF(C12&lt;C17,"Warning -  Sluggish Ferment","Warning - Rapid ferment"))))))</f>
        <v>Good</v>
      </c>
      <c r="D19" s="1"/>
      <c r="E19" s="1"/>
    </row>
    <row r="20" spans="1:21">
      <c r="B20"/>
      <c r="C20" s="34"/>
      <c r="E20" s="34"/>
      <c r="G20" s="34"/>
      <c r="I20" s="34"/>
      <c r="K20" s="34"/>
      <c r="M20" s="34"/>
    </row>
    <row r="21" spans="1:21">
      <c r="A21" s="38" t="s">
        <v>73</v>
      </c>
      <c r="B21" s="56"/>
      <c r="C21" s="38"/>
      <c r="D21" s="39"/>
      <c r="E21" s="38"/>
      <c r="F21" s="39"/>
      <c r="G21" s="38"/>
      <c r="H21" s="39"/>
      <c r="I21" s="38"/>
      <c r="J21" s="39"/>
      <c r="K21" s="36"/>
      <c r="L21" s="58"/>
      <c r="P21" s="20" t="s">
        <v>88</v>
      </c>
    </row>
    <row r="22" spans="1:21" ht="25.5">
      <c r="A22" s="37" t="s">
        <v>76</v>
      </c>
      <c r="B22" s="40" t="s">
        <v>8</v>
      </c>
      <c r="C22" s="37" t="s">
        <v>89</v>
      </c>
      <c r="D22" s="40" t="s">
        <v>10</v>
      </c>
      <c r="E22" s="37" t="s">
        <v>11</v>
      </c>
      <c r="F22" s="40" t="s">
        <v>87</v>
      </c>
      <c r="G22" s="37" t="s">
        <v>70</v>
      </c>
      <c r="H22" s="40" t="s">
        <v>75</v>
      </c>
      <c r="I22" s="37" t="s">
        <v>71</v>
      </c>
      <c r="J22" s="40" t="s">
        <v>74</v>
      </c>
      <c r="K22" s="37" t="s">
        <v>72</v>
      </c>
      <c r="L22" s="59" t="s">
        <v>12</v>
      </c>
      <c r="P22" s="77" t="s">
        <v>31</v>
      </c>
      <c r="Q22" s="77" t="s">
        <v>32</v>
      </c>
      <c r="R22" s="77" t="s">
        <v>48</v>
      </c>
      <c r="S22" s="77" t="s">
        <v>49</v>
      </c>
      <c r="T22" s="79" t="s">
        <v>41</v>
      </c>
      <c r="U22" s="78"/>
    </row>
    <row r="23" spans="1:21">
      <c r="A23" s="53">
        <f t="shared" ref="A23:A83" si="0">IF(C$6&lt;0.5,C$5+B23,C$5+B23+0.5)</f>
        <v>41278.5</v>
      </c>
      <c r="B23" s="54">
        <v>0</v>
      </c>
      <c r="C23" s="24">
        <v>13.6</v>
      </c>
      <c r="D23" s="21">
        <v>15</v>
      </c>
      <c r="E23" s="26"/>
      <c r="F23" s="23"/>
      <c r="G23" s="26"/>
      <c r="H23" s="23"/>
      <c r="I23" s="26"/>
      <c r="J23" s="23"/>
      <c r="K23" s="57"/>
      <c r="L23" s="60">
        <v>13.433333333333334</v>
      </c>
      <c r="P23" s="32" t="str">
        <f>IF(C23="",IF(B23&lt;$T$85,L23-TINV($T$87,$T$86-2)*(0.0536816635160681*$C$14+0.0181)*SQRT(1+1/$T$86),L23-TINV($T$87,$T$86-2)*(0.0536816635160681*$C$14+0.0181)*SQRT(1+1/$T$86+(B23-$T$85)^2/$U$85)),"")</f>
        <v/>
      </c>
      <c r="Q23" s="32" t="str">
        <f>IF(C23="",IF(B23&lt;$T$85,L23+TINV($T$87,$T$86-2)*(0.0536816635160681*$C$14+0.0181)*SQRT(1+1/$T$86),L23+TINV($T$87,$T$86-2)*(0.0536816635160681*$C$14+0.0181)*SQRT(1+1/$T$86+(B23-$T$85)^2/$U$85)),"")</f>
        <v/>
      </c>
      <c r="R23" s="72">
        <f>IF(P23="",L23,IF(P23&lt;-3,-3,P23))</f>
        <v>13.433333333333334</v>
      </c>
      <c r="S23" s="72">
        <f>IF(Q23="",L23,Q23)</f>
        <v>13.433333333333334</v>
      </c>
      <c r="T23" s="29">
        <f>IF(C23="","",B23)</f>
        <v>0</v>
      </c>
      <c r="U23" s="29">
        <f>IF(T23="","",(T23-$T$85)^2)</f>
        <v>9</v>
      </c>
    </row>
    <row r="24" spans="1:21">
      <c r="A24" s="53">
        <f t="shared" si="0"/>
        <v>41279</v>
      </c>
      <c r="B24" s="55">
        <v>0.5</v>
      </c>
      <c r="C24" s="24">
        <v>13.5</v>
      </c>
      <c r="D24" s="21">
        <v>15</v>
      </c>
      <c r="E24" s="26"/>
      <c r="F24" s="23"/>
      <c r="G24" s="26"/>
      <c r="H24" s="23"/>
      <c r="I24" s="26"/>
      <c r="J24" s="23"/>
      <c r="K24" s="57"/>
      <c r="L24" s="62">
        <v>13.364048550989382</v>
      </c>
      <c r="P24" s="32" t="str">
        <f t="shared" ref="P24:P83" si="1">IF(C24="",IF(B24&lt;$T$85,L24-TINV($T$87,$T$86-2)*(0.0536816635160681*$C$14+0.0181)*SQRT(1+1/$T$86),L24-TINV($T$87,$T$86-2)*(0.0536816635160681*$C$14+0.0181)*SQRT(1+1/$T$86+(B24-$T$85)^2/$U$85)),"")</f>
        <v/>
      </c>
      <c r="Q24" s="32" t="str">
        <f t="shared" ref="Q24:Q83" si="2">IF(C24="",IF(B24&lt;$T$85,L24+TINV($T$87,$T$86-2)*(0.0536816635160681*$C$14+0.0181)*SQRT(1+1/$T$86),L24+TINV($T$87,$T$86-2)*(0.0536816635160681*$C$14+0.0181)*SQRT(1+1/$T$86+(B24-$T$85)^2/$U$85)),"")</f>
        <v/>
      </c>
      <c r="R24" s="72">
        <f t="shared" ref="R24:R83" si="3">IF(P24="",L24,IF(P24&lt;-3,-3,P24))</f>
        <v>13.364048550989382</v>
      </c>
      <c r="S24" s="72">
        <f>IF(Q24="",L24,IF(Q24&gt;S23,S23,Q24))</f>
        <v>13.364048550989382</v>
      </c>
      <c r="T24" s="29">
        <f t="shared" ref="T24:T83" si="4">IF(C24="","",B24)</f>
        <v>0.5</v>
      </c>
      <c r="U24" s="29">
        <f t="shared" ref="U24:U83" si="5">IF(T24="","",(T24-$T$85)^2)</f>
        <v>6.25</v>
      </c>
    </row>
    <row r="25" spans="1:21">
      <c r="A25" s="53">
        <f t="shared" si="0"/>
        <v>41279.5</v>
      </c>
      <c r="B25" s="54">
        <v>1</v>
      </c>
      <c r="C25" s="24">
        <v>13.2</v>
      </c>
      <c r="D25" s="21">
        <v>16</v>
      </c>
      <c r="E25" s="26"/>
      <c r="F25" s="23"/>
      <c r="G25" s="26"/>
      <c r="H25" s="23"/>
      <c r="I25" s="26"/>
      <c r="J25" s="23"/>
      <c r="K25" s="57"/>
      <c r="L25" s="60">
        <v>13.29700082867541</v>
      </c>
      <c r="P25" s="32" t="str">
        <f t="shared" si="1"/>
        <v/>
      </c>
      <c r="Q25" s="32" t="str">
        <f t="shared" si="2"/>
        <v/>
      </c>
      <c r="R25" s="72">
        <f t="shared" si="3"/>
        <v>13.29700082867541</v>
      </c>
      <c r="S25" s="72">
        <f t="shared" ref="S25:S83" si="6">IF(Q25="",L25,IF(Q25&gt;S24,S24,Q25))</f>
        <v>13.29700082867541</v>
      </c>
      <c r="T25" s="29">
        <f t="shared" si="4"/>
        <v>1</v>
      </c>
      <c r="U25" s="29">
        <f t="shared" si="5"/>
        <v>4</v>
      </c>
    </row>
    <row r="26" spans="1:21">
      <c r="A26" s="53">
        <f t="shared" si="0"/>
        <v>41280</v>
      </c>
      <c r="B26" s="55">
        <v>1.5</v>
      </c>
      <c r="C26" s="24">
        <v>12.9</v>
      </c>
      <c r="D26" s="21">
        <v>17</v>
      </c>
      <c r="E26" s="26"/>
      <c r="F26" s="23"/>
      <c r="G26" s="26"/>
      <c r="H26" s="23"/>
      <c r="I26" s="26"/>
      <c r="J26" s="23"/>
      <c r="K26" s="57"/>
      <c r="L26" s="62">
        <v>13.153221459856409</v>
      </c>
      <c r="P26" s="32" t="str">
        <f t="shared" si="1"/>
        <v/>
      </c>
      <c r="Q26" s="32" t="str">
        <f t="shared" si="2"/>
        <v/>
      </c>
      <c r="R26" s="72">
        <f t="shared" si="3"/>
        <v>13.153221459856409</v>
      </c>
      <c r="S26" s="72">
        <f t="shared" si="6"/>
        <v>13.153221459856409</v>
      </c>
      <c r="T26" s="29">
        <f t="shared" si="4"/>
        <v>1.5</v>
      </c>
      <c r="U26" s="29">
        <f t="shared" si="5"/>
        <v>2.25</v>
      </c>
    </row>
    <row r="27" spans="1:21">
      <c r="A27" s="53">
        <f t="shared" si="0"/>
        <v>41280.5</v>
      </c>
      <c r="B27" s="54">
        <v>2</v>
      </c>
      <c r="C27" s="24">
        <v>12.2</v>
      </c>
      <c r="D27" s="21">
        <v>13</v>
      </c>
      <c r="E27" s="26"/>
      <c r="F27" s="23"/>
      <c r="G27" s="26"/>
      <c r="H27" s="23"/>
      <c r="I27" s="26"/>
      <c r="J27" s="23"/>
      <c r="K27" s="57"/>
      <c r="L27" s="60">
        <v>12.729715707453449</v>
      </c>
      <c r="P27" s="32" t="str">
        <f t="shared" si="1"/>
        <v/>
      </c>
      <c r="Q27" s="32" t="str">
        <f t="shared" si="2"/>
        <v/>
      </c>
      <c r="R27" s="72">
        <f t="shared" si="3"/>
        <v>12.729715707453449</v>
      </c>
      <c r="S27" s="72">
        <f t="shared" si="6"/>
        <v>12.729715707453449</v>
      </c>
      <c r="T27" s="29">
        <f t="shared" si="4"/>
        <v>2</v>
      </c>
      <c r="U27" s="29">
        <f t="shared" si="5"/>
        <v>1</v>
      </c>
    </row>
    <row r="28" spans="1:21">
      <c r="A28" s="53">
        <f t="shared" si="0"/>
        <v>41281</v>
      </c>
      <c r="B28" s="55">
        <v>2.5</v>
      </c>
      <c r="C28" s="24">
        <v>11.5</v>
      </c>
      <c r="D28" s="21">
        <v>13.5</v>
      </c>
      <c r="E28" s="26"/>
      <c r="F28" s="23"/>
      <c r="G28" s="26"/>
      <c r="H28" s="23"/>
      <c r="I28" s="26"/>
      <c r="J28" s="23"/>
      <c r="K28" s="57"/>
      <c r="L28" s="62">
        <v>11.705205889679593</v>
      </c>
      <c r="P28" s="32" t="str">
        <f t="shared" si="1"/>
        <v/>
      </c>
      <c r="Q28" s="32" t="str">
        <f t="shared" si="2"/>
        <v/>
      </c>
      <c r="R28" s="72">
        <f t="shared" si="3"/>
        <v>11.705205889679593</v>
      </c>
      <c r="S28" s="72">
        <f t="shared" si="6"/>
        <v>11.705205889679593</v>
      </c>
      <c r="T28" s="29">
        <f t="shared" si="4"/>
        <v>2.5</v>
      </c>
      <c r="U28" s="29">
        <f t="shared" si="5"/>
        <v>0.25</v>
      </c>
    </row>
    <row r="29" spans="1:21">
      <c r="A29" s="53">
        <f t="shared" si="0"/>
        <v>41281.5</v>
      </c>
      <c r="B29" s="54">
        <v>3</v>
      </c>
      <c r="C29" s="24">
        <v>10.9</v>
      </c>
      <c r="D29" s="21">
        <v>13.5</v>
      </c>
      <c r="E29" s="26"/>
      <c r="F29" s="23"/>
      <c r="G29" s="26"/>
      <c r="H29" s="23"/>
      <c r="I29" s="26"/>
      <c r="J29" s="23"/>
      <c r="K29" s="57"/>
      <c r="L29" s="60">
        <v>10.609700090081379</v>
      </c>
      <c r="P29" s="32" t="str">
        <f t="shared" si="1"/>
        <v/>
      </c>
      <c r="Q29" s="32" t="str">
        <f t="shared" si="2"/>
        <v/>
      </c>
      <c r="R29" s="72">
        <f t="shared" si="3"/>
        <v>10.609700090081379</v>
      </c>
      <c r="S29" s="72">
        <f t="shared" si="6"/>
        <v>10.609700090081379</v>
      </c>
      <c r="T29" s="29">
        <f t="shared" si="4"/>
        <v>3</v>
      </c>
      <c r="U29" s="29">
        <f t="shared" si="5"/>
        <v>0</v>
      </c>
    </row>
    <row r="30" spans="1:21">
      <c r="A30" s="53">
        <f t="shared" si="0"/>
        <v>41282</v>
      </c>
      <c r="B30" s="55">
        <v>3.5</v>
      </c>
      <c r="C30" s="24">
        <v>10.3</v>
      </c>
      <c r="D30" s="21">
        <v>16</v>
      </c>
      <c r="E30" s="26">
        <v>0.1</v>
      </c>
      <c r="F30" s="23"/>
      <c r="G30" s="26"/>
      <c r="H30" s="23">
        <v>1</v>
      </c>
      <c r="I30" s="26"/>
      <c r="J30" s="23"/>
      <c r="K30" s="57"/>
      <c r="L30" s="62">
        <v>9.5139053358628818</v>
      </c>
      <c r="P30" s="32" t="str">
        <f t="shared" si="1"/>
        <v/>
      </c>
      <c r="Q30" s="32" t="str">
        <f t="shared" si="2"/>
        <v/>
      </c>
      <c r="R30" s="72">
        <f t="shared" si="3"/>
        <v>9.5139053358628818</v>
      </c>
      <c r="S30" s="72">
        <f t="shared" si="6"/>
        <v>9.5139053358628818</v>
      </c>
      <c r="T30" s="29">
        <f t="shared" si="4"/>
        <v>3.5</v>
      </c>
      <c r="U30" s="29">
        <f t="shared" si="5"/>
        <v>0.25</v>
      </c>
    </row>
    <row r="31" spans="1:21">
      <c r="A31" s="53">
        <f t="shared" si="0"/>
        <v>41282.5</v>
      </c>
      <c r="B31" s="54">
        <v>4</v>
      </c>
      <c r="C31" s="24">
        <v>8.4</v>
      </c>
      <c r="D31" s="21">
        <v>16</v>
      </c>
      <c r="E31" s="26"/>
      <c r="F31" s="23"/>
      <c r="G31" s="26"/>
      <c r="H31" s="23"/>
      <c r="I31" s="26"/>
      <c r="J31" s="23"/>
      <c r="K31" s="57"/>
      <c r="L31" s="60">
        <v>8.2954837374386603</v>
      </c>
      <c r="P31" s="32" t="str">
        <f t="shared" si="1"/>
        <v/>
      </c>
      <c r="Q31" s="32" t="str">
        <f t="shared" si="2"/>
        <v/>
      </c>
      <c r="R31" s="72">
        <f t="shared" si="3"/>
        <v>8.2954837374386603</v>
      </c>
      <c r="S31" s="72">
        <f t="shared" si="6"/>
        <v>8.2954837374386603</v>
      </c>
      <c r="T31" s="29">
        <f t="shared" si="4"/>
        <v>4</v>
      </c>
      <c r="U31" s="29">
        <f t="shared" si="5"/>
        <v>1</v>
      </c>
    </row>
    <row r="32" spans="1:21">
      <c r="A32" s="53">
        <f t="shared" si="0"/>
        <v>41283</v>
      </c>
      <c r="B32" s="55">
        <v>4.5</v>
      </c>
      <c r="C32" s="24">
        <v>6.4</v>
      </c>
      <c r="D32" s="21">
        <v>16</v>
      </c>
      <c r="E32" s="26"/>
      <c r="F32" s="23"/>
      <c r="G32" s="26"/>
      <c r="H32" s="23"/>
      <c r="I32" s="26"/>
      <c r="J32" s="23"/>
      <c r="K32" s="57"/>
      <c r="L32" s="62">
        <v>6.8040815076057255</v>
      </c>
      <c r="P32" s="32" t="str">
        <f t="shared" si="1"/>
        <v/>
      </c>
      <c r="Q32" s="32" t="str">
        <f t="shared" si="2"/>
        <v/>
      </c>
      <c r="R32" s="72">
        <f t="shared" si="3"/>
        <v>6.8040815076057255</v>
      </c>
      <c r="S32" s="72">
        <f t="shared" si="6"/>
        <v>6.8040815076057255</v>
      </c>
      <c r="T32" s="29">
        <f t="shared" si="4"/>
        <v>4.5</v>
      </c>
      <c r="U32" s="29">
        <f t="shared" si="5"/>
        <v>2.25</v>
      </c>
    </row>
    <row r="33" spans="1:21">
      <c r="A33" s="53">
        <f t="shared" si="0"/>
        <v>41283.5</v>
      </c>
      <c r="B33" s="54">
        <v>5</v>
      </c>
      <c r="C33" s="24">
        <v>4.5999999999999996</v>
      </c>
      <c r="D33" s="21">
        <v>16</v>
      </c>
      <c r="E33" s="26"/>
      <c r="F33" s="23"/>
      <c r="G33" s="26"/>
      <c r="H33" s="23"/>
      <c r="I33" s="26"/>
      <c r="J33" s="23"/>
      <c r="K33" s="57"/>
      <c r="L33" s="60">
        <v>5.2254936000149126</v>
      </c>
      <c r="P33" s="32" t="str">
        <f t="shared" si="1"/>
        <v/>
      </c>
      <c r="Q33" s="32" t="str">
        <f t="shared" si="2"/>
        <v/>
      </c>
      <c r="R33" s="72">
        <f t="shared" si="3"/>
        <v>5.2254936000149126</v>
      </c>
      <c r="S33" s="72">
        <f t="shared" si="6"/>
        <v>5.2254936000149126</v>
      </c>
      <c r="T33" s="29">
        <f t="shared" si="4"/>
        <v>5</v>
      </c>
      <c r="U33" s="29">
        <f t="shared" si="5"/>
        <v>4</v>
      </c>
    </row>
    <row r="34" spans="1:21">
      <c r="A34" s="53">
        <f t="shared" si="0"/>
        <v>41284</v>
      </c>
      <c r="B34" s="55">
        <v>5.5</v>
      </c>
      <c r="C34" s="24">
        <v>3.3</v>
      </c>
      <c r="D34" s="21">
        <v>16</v>
      </c>
      <c r="E34" s="26"/>
      <c r="F34" s="23"/>
      <c r="G34" s="26"/>
      <c r="H34" s="23"/>
      <c r="I34" s="26"/>
      <c r="J34" s="23"/>
      <c r="K34" s="57"/>
      <c r="L34" s="62">
        <v>3.6935272711363569</v>
      </c>
      <c r="P34" s="32" t="str">
        <f t="shared" si="1"/>
        <v/>
      </c>
      <c r="Q34" s="32" t="str">
        <f t="shared" si="2"/>
        <v/>
      </c>
      <c r="R34" s="72">
        <f t="shared" si="3"/>
        <v>3.6935272711363569</v>
      </c>
      <c r="S34" s="72">
        <f t="shared" si="6"/>
        <v>3.6935272711363569</v>
      </c>
      <c r="T34" s="29">
        <f t="shared" si="4"/>
        <v>5.5</v>
      </c>
      <c r="U34" s="29">
        <f t="shared" si="5"/>
        <v>6.25</v>
      </c>
    </row>
    <row r="35" spans="1:21">
      <c r="A35" s="53">
        <f t="shared" si="0"/>
        <v>41284.5</v>
      </c>
      <c r="B35" s="54">
        <v>6</v>
      </c>
      <c r="C35" s="24">
        <v>2.5</v>
      </c>
      <c r="D35" s="21">
        <v>16</v>
      </c>
      <c r="E35" s="26"/>
      <c r="F35" s="23"/>
      <c r="G35" s="26"/>
      <c r="H35" s="23"/>
      <c r="I35" s="26">
        <v>1</v>
      </c>
      <c r="J35" s="23"/>
      <c r="K35" s="57"/>
      <c r="L35" s="60">
        <v>2.3722951918158905</v>
      </c>
      <c r="P35" s="32" t="str">
        <f t="shared" si="1"/>
        <v/>
      </c>
      <c r="Q35" s="32" t="str">
        <f t="shared" si="2"/>
        <v/>
      </c>
      <c r="R35" s="72">
        <f t="shared" si="3"/>
        <v>2.3722951918158905</v>
      </c>
      <c r="S35" s="72">
        <f t="shared" si="6"/>
        <v>2.3722951918158905</v>
      </c>
      <c r="T35" s="29">
        <f t="shared" si="4"/>
        <v>6</v>
      </c>
      <c r="U35" s="29">
        <f t="shared" si="5"/>
        <v>9</v>
      </c>
    </row>
    <row r="36" spans="1:21">
      <c r="A36" s="53">
        <f t="shared" si="0"/>
        <v>41285</v>
      </c>
      <c r="B36" s="55">
        <v>6.5</v>
      </c>
      <c r="C36" s="24"/>
      <c r="D36" s="21"/>
      <c r="E36" s="26"/>
      <c r="F36" s="23"/>
      <c r="G36" s="26"/>
      <c r="H36" s="23"/>
      <c r="I36" s="26"/>
      <c r="J36" s="23"/>
      <c r="K36" s="57"/>
      <c r="L36" s="62">
        <v>1.3434970727984805</v>
      </c>
      <c r="P36" s="32">
        <f t="shared" si="1"/>
        <v>1.1222053858198866</v>
      </c>
      <c r="Q36" s="32">
        <f t="shared" si="2"/>
        <v>1.5647887597770744</v>
      </c>
      <c r="R36" s="72">
        <f t="shared" si="3"/>
        <v>1.1222053858198866</v>
      </c>
      <c r="S36" s="72">
        <f t="shared" si="6"/>
        <v>1.5647887597770744</v>
      </c>
      <c r="T36" s="29" t="str">
        <f t="shared" si="4"/>
        <v/>
      </c>
      <c r="U36" s="29" t="str">
        <f t="shared" si="5"/>
        <v/>
      </c>
    </row>
    <row r="37" spans="1:21">
      <c r="A37" s="53">
        <f t="shared" si="0"/>
        <v>41285.5</v>
      </c>
      <c r="B37" s="54">
        <v>7</v>
      </c>
      <c r="C37" s="24"/>
      <c r="D37" s="21"/>
      <c r="E37" s="26"/>
      <c r="F37" s="23"/>
      <c r="G37" s="26"/>
      <c r="H37" s="23"/>
      <c r="I37" s="26"/>
      <c r="J37" s="23"/>
      <c r="K37" s="57"/>
      <c r="L37" s="60">
        <v>0.59936655736051658</v>
      </c>
      <c r="P37" s="32">
        <f t="shared" si="1"/>
        <v>0.37140126472187451</v>
      </c>
      <c r="Q37" s="32">
        <f t="shared" si="2"/>
        <v>0.82733184999915865</v>
      </c>
      <c r="R37" s="72">
        <f t="shared" si="3"/>
        <v>0.37140126472187451</v>
      </c>
      <c r="S37" s="72">
        <f t="shared" si="6"/>
        <v>0.82733184999915865</v>
      </c>
      <c r="T37" s="29" t="str">
        <f t="shared" si="4"/>
        <v/>
      </c>
      <c r="U37" s="29" t="str">
        <f t="shared" si="5"/>
        <v/>
      </c>
    </row>
    <row r="38" spans="1:21">
      <c r="A38" s="53">
        <f t="shared" si="0"/>
        <v>41286</v>
      </c>
      <c r="B38" s="55">
        <v>7.5</v>
      </c>
      <c r="C38" s="24"/>
      <c r="D38" s="21"/>
      <c r="E38" s="26"/>
      <c r="F38" s="23"/>
      <c r="G38" s="26"/>
      <c r="H38" s="23"/>
      <c r="I38" s="26"/>
      <c r="J38" s="23"/>
      <c r="K38" s="57"/>
      <c r="L38" s="62">
        <v>8.1458784051197511E-2</v>
      </c>
      <c r="P38" s="32">
        <f t="shared" si="1"/>
        <v>-0.153841223937349</v>
      </c>
      <c r="Q38" s="32">
        <f t="shared" si="2"/>
        <v>0.31675879203974405</v>
      </c>
      <c r="R38" s="72">
        <f t="shared" si="3"/>
        <v>-0.153841223937349</v>
      </c>
      <c r="S38" s="72">
        <f t="shared" si="6"/>
        <v>0.31675879203974405</v>
      </c>
      <c r="T38" s="29" t="str">
        <f t="shared" si="4"/>
        <v/>
      </c>
      <c r="U38" s="29" t="str">
        <f t="shared" si="5"/>
        <v/>
      </c>
    </row>
    <row r="39" spans="1:21">
      <c r="A39" s="53">
        <f t="shared" si="0"/>
        <v>41286.5</v>
      </c>
      <c r="B39" s="54">
        <v>8</v>
      </c>
      <c r="C39" s="24"/>
      <c r="D39" s="21"/>
      <c r="E39" s="26"/>
      <c r="F39" s="23"/>
      <c r="G39" s="26"/>
      <c r="H39" s="23"/>
      <c r="I39" s="26"/>
      <c r="J39" s="23"/>
      <c r="K39" s="57"/>
      <c r="L39" s="60">
        <v>-0.27314489012476506</v>
      </c>
      <c r="P39" s="32">
        <f t="shared" si="1"/>
        <v>-0.51638092376410283</v>
      </c>
      <c r="Q39" s="32">
        <f t="shared" si="2"/>
        <v>-2.9908856485427349E-2</v>
      </c>
      <c r="R39" s="72">
        <f t="shared" si="3"/>
        <v>-0.51638092376410283</v>
      </c>
      <c r="S39" s="72">
        <f t="shared" si="6"/>
        <v>-2.9908856485427349E-2</v>
      </c>
      <c r="T39" s="29" t="str">
        <f t="shared" si="4"/>
        <v/>
      </c>
      <c r="U39" s="29" t="str">
        <f t="shared" si="5"/>
        <v/>
      </c>
    </row>
    <row r="40" spans="1:21">
      <c r="A40" s="53">
        <f t="shared" si="0"/>
        <v>41287</v>
      </c>
      <c r="B40" s="55">
        <v>8.5</v>
      </c>
      <c r="C40" s="24"/>
      <c r="D40" s="21"/>
      <c r="E40" s="26"/>
      <c r="F40" s="23"/>
      <c r="G40" s="26"/>
      <c r="H40" s="23"/>
      <c r="I40" s="26"/>
      <c r="J40" s="23"/>
      <c r="K40" s="57"/>
      <c r="L40" s="62">
        <v>-0.51669049110388843</v>
      </c>
      <c r="P40" s="32">
        <f t="shared" si="1"/>
        <v>-0.76840699344607222</v>
      </c>
      <c r="Q40" s="32">
        <f t="shared" si="2"/>
        <v>-0.26497398876170464</v>
      </c>
      <c r="R40" s="72">
        <f t="shared" si="3"/>
        <v>-0.76840699344607222</v>
      </c>
      <c r="S40" s="72">
        <f t="shared" si="6"/>
        <v>-0.26497398876170464</v>
      </c>
      <c r="T40" s="29" t="str">
        <f t="shared" si="4"/>
        <v/>
      </c>
      <c r="U40" s="29" t="str">
        <f t="shared" si="5"/>
        <v/>
      </c>
    </row>
    <row r="41" spans="1:21">
      <c r="A41" s="53">
        <f t="shared" si="0"/>
        <v>41287.5</v>
      </c>
      <c r="B41" s="54">
        <v>9</v>
      </c>
      <c r="C41" s="24"/>
      <c r="D41" s="21"/>
      <c r="E41" s="26"/>
      <c r="F41" s="23"/>
      <c r="G41" s="26"/>
      <c r="H41" s="23"/>
      <c r="I41" s="26"/>
      <c r="J41" s="23"/>
      <c r="K41" s="57"/>
      <c r="L41" s="60">
        <v>-0.68674142001053351</v>
      </c>
      <c r="P41" s="32">
        <f t="shared" si="1"/>
        <v>-0.94742970557735151</v>
      </c>
      <c r="Q41" s="32">
        <f t="shared" si="2"/>
        <v>-0.42605313444371551</v>
      </c>
      <c r="R41" s="72">
        <f t="shared" si="3"/>
        <v>-0.94742970557735151</v>
      </c>
      <c r="S41" s="72">
        <f t="shared" si="6"/>
        <v>-0.42605313444371551</v>
      </c>
      <c r="T41" s="29" t="str">
        <f t="shared" si="4"/>
        <v/>
      </c>
      <c r="U41" s="29" t="str">
        <f t="shared" si="5"/>
        <v/>
      </c>
    </row>
    <row r="42" spans="1:21">
      <c r="A42" s="53">
        <f t="shared" si="0"/>
        <v>41288</v>
      </c>
      <c r="B42" s="55">
        <v>9.5</v>
      </c>
      <c r="C42" s="24"/>
      <c r="D42" s="21"/>
      <c r="E42" s="26"/>
      <c r="F42" s="23"/>
      <c r="G42" s="26"/>
      <c r="H42" s="23"/>
      <c r="I42" s="26"/>
      <c r="J42" s="23"/>
      <c r="K42" s="57"/>
      <c r="L42" s="62">
        <v>-0.80827345511813065</v>
      </c>
      <c r="P42" s="32">
        <f t="shared" si="1"/>
        <v>-1.078375884025665</v>
      </c>
      <c r="Q42" s="32">
        <f t="shared" si="2"/>
        <v>-0.5381710262105962</v>
      </c>
      <c r="R42" s="72">
        <f t="shared" si="3"/>
        <v>-1.078375884025665</v>
      </c>
      <c r="S42" s="72">
        <f t="shared" si="6"/>
        <v>-0.5381710262105962</v>
      </c>
      <c r="T42" s="29" t="str">
        <f t="shared" si="4"/>
        <v/>
      </c>
      <c r="U42" s="29" t="str">
        <f t="shared" si="5"/>
        <v/>
      </c>
    </row>
    <row r="43" spans="1:21">
      <c r="A43" s="53">
        <f t="shared" si="0"/>
        <v>41288.5</v>
      </c>
      <c r="B43" s="54">
        <v>10</v>
      </c>
      <c r="C43" s="24"/>
      <c r="D43" s="21"/>
      <c r="E43" s="26"/>
      <c r="F43" s="23"/>
      <c r="G43" s="26"/>
      <c r="H43" s="23"/>
      <c r="I43" s="26"/>
      <c r="J43" s="23"/>
      <c r="K43" s="57"/>
      <c r="L43" s="60">
        <v>-0.89735899131215446</v>
      </c>
      <c r="P43" s="32">
        <f t="shared" si="1"/>
        <v>-1.1772732945575071</v>
      </c>
      <c r="Q43" s="32">
        <f t="shared" si="2"/>
        <v>-0.61744468806680186</v>
      </c>
      <c r="R43" s="72">
        <f t="shared" si="3"/>
        <v>-1.1772732945575071</v>
      </c>
      <c r="S43" s="72">
        <f t="shared" si="6"/>
        <v>-0.61744468806680186</v>
      </c>
      <c r="T43" s="29" t="str">
        <f t="shared" si="4"/>
        <v/>
      </c>
      <c r="U43" s="29" t="str">
        <f t="shared" si="5"/>
        <v/>
      </c>
    </row>
    <row r="44" spans="1:21">
      <c r="A44" s="53">
        <f t="shared" si="0"/>
        <v>41289</v>
      </c>
      <c r="B44" s="55">
        <v>10.5</v>
      </c>
      <c r="C44" s="24"/>
      <c r="D44" s="21"/>
      <c r="E44" s="26"/>
      <c r="F44" s="23"/>
      <c r="G44" s="26"/>
      <c r="H44" s="23"/>
      <c r="I44" s="26"/>
      <c r="J44" s="23"/>
      <c r="K44" s="57"/>
      <c r="L44" s="62">
        <v>-0.96429491379356647</v>
      </c>
      <c r="P44" s="32">
        <f t="shared" si="1"/>
        <v>-1.2543784662582165</v>
      </c>
      <c r="Q44" s="32">
        <f t="shared" si="2"/>
        <v>-0.67421136132891657</v>
      </c>
      <c r="R44" s="72">
        <f t="shared" si="3"/>
        <v>-1.2543784662582165</v>
      </c>
      <c r="S44" s="72">
        <f t="shared" si="6"/>
        <v>-0.67421136132891657</v>
      </c>
      <c r="T44" s="29" t="str">
        <f t="shared" si="4"/>
        <v/>
      </c>
      <c r="U44" s="29" t="str">
        <f t="shared" si="5"/>
        <v/>
      </c>
    </row>
    <row r="45" spans="1:21">
      <c r="A45" s="53">
        <f t="shared" si="0"/>
        <v>41289.5</v>
      </c>
      <c r="B45" s="54">
        <v>11</v>
      </c>
      <c r="C45" s="24"/>
      <c r="D45" s="21"/>
      <c r="E45" s="26"/>
      <c r="F45" s="23"/>
      <c r="G45" s="26"/>
      <c r="H45" s="23"/>
      <c r="I45" s="26"/>
      <c r="J45" s="23"/>
      <c r="K45" s="57"/>
      <c r="L45" s="60">
        <v>-1.015751966304151</v>
      </c>
      <c r="P45" s="32">
        <f t="shared" si="1"/>
        <v>-1.3163258721065176</v>
      </c>
      <c r="Q45" s="32">
        <f t="shared" si="2"/>
        <v>-0.71517806050178423</v>
      </c>
      <c r="R45" s="72">
        <f t="shared" si="3"/>
        <v>-1.3163258721065176</v>
      </c>
      <c r="S45" s="72">
        <f t="shared" si="6"/>
        <v>-0.71517806050178423</v>
      </c>
      <c r="T45" s="29" t="str">
        <f t="shared" si="4"/>
        <v/>
      </c>
      <c r="U45" s="29" t="str">
        <f t="shared" si="5"/>
        <v/>
      </c>
    </row>
    <row r="46" spans="1:21">
      <c r="A46" s="53">
        <f t="shared" si="0"/>
        <v>41290</v>
      </c>
      <c r="B46" s="55">
        <v>11.5</v>
      </c>
      <c r="C46" s="24"/>
      <c r="D46" s="21"/>
      <c r="E46" s="26"/>
      <c r="F46" s="23"/>
      <c r="G46" s="26"/>
      <c r="H46" s="23"/>
      <c r="I46" s="26"/>
      <c r="J46" s="23"/>
      <c r="K46" s="57"/>
      <c r="L46" s="62">
        <v>-1.0561336193839375</v>
      </c>
      <c r="P46" s="32">
        <f t="shared" si="1"/>
        <v>-1.367486527637044</v>
      </c>
      <c r="Q46" s="32">
        <f t="shared" si="2"/>
        <v>-0.74478071113083089</v>
      </c>
      <c r="R46" s="72">
        <f t="shared" si="3"/>
        <v>-1.367486527637044</v>
      </c>
      <c r="S46" s="72">
        <f t="shared" si="6"/>
        <v>-0.74478071113083089</v>
      </c>
      <c r="T46" s="29" t="str">
        <f t="shared" si="4"/>
        <v/>
      </c>
      <c r="U46" s="29" t="str">
        <f t="shared" si="5"/>
        <v/>
      </c>
    </row>
    <row r="47" spans="1:21">
      <c r="A47" s="53">
        <f t="shared" si="0"/>
        <v>41290.5</v>
      </c>
      <c r="B47" s="54">
        <v>12</v>
      </c>
      <c r="C47" s="24"/>
      <c r="D47" s="21"/>
      <c r="E47" s="26"/>
      <c r="F47" s="23"/>
      <c r="G47" s="26"/>
      <c r="H47" s="23"/>
      <c r="I47" s="26"/>
      <c r="J47" s="23"/>
      <c r="K47" s="57"/>
      <c r="L47" s="60">
        <v>-1.0884107068296589</v>
      </c>
      <c r="P47" s="32">
        <f t="shared" si="1"/>
        <v>-1.4108023154295779</v>
      </c>
      <c r="Q47" s="32">
        <f t="shared" si="2"/>
        <v>-0.7660190982297399</v>
      </c>
      <c r="R47" s="72">
        <f t="shared" si="3"/>
        <v>-1.4108023154295779</v>
      </c>
      <c r="S47" s="72">
        <f t="shared" si="6"/>
        <v>-0.7660190982297399</v>
      </c>
      <c r="T47" s="29" t="str">
        <f t="shared" si="4"/>
        <v/>
      </c>
      <c r="U47" s="29" t="str">
        <f t="shared" si="5"/>
        <v/>
      </c>
    </row>
    <row r="48" spans="1:21">
      <c r="A48" s="53">
        <f t="shared" si="0"/>
        <v>41291</v>
      </c>
      <c r="B48" s="55">
        <v>12.5</v>
      </c>
      <c r="C48" s="24"/>
      <c r="D48" s="21"/>
      <c r="E48" s="26"/>
      <c r="F48" s="23"/>
      <c r="G48" s="26"/>
      <c r="H48" s="23"/>
      <c r="I48" s="26"/>
      <c r="J48" s="23"/>
      <c r="K48" s="57"/>
      <c r="L48" s="62">
        <v>-1.1146327733488046</v>
      </c>
      <c r="P48" s="32">
        <f t="shared" si="1"/>
        <v>-1.4482970062285336</v>
      </c>
      <c r="Q48" s="32">
        <f t="shared" si="2"/>
        <v>-0.7809685404690756</v>
      </c>
      <c r="R48" s="72">
        <f t="shared" si="3"/>
        <v>-1.4482970062285336</v>
      </c>
      <c r="S48" s="72">
        <f t="shared" si="6"/>
        <v>-0.7809685404690756</v>
      </c>
      <c r="T48" s="29" t="str">
        <f t="shared" si="4"/>
        <v/>
      </c>
      <c r="U48" s="29" t="str">
        <f t="shared" si="5"/>
        <v/>
      </c>
    </row>
    <row r="49" spans="1:21">
      <c r="A49" s="53">
        <f t="shared" si="0"/>
        <v>41291.5</v>
      </c>
      <c r="B49" s="54">
        <v>13</v>
      </c>
      <c r="C49" s="24"/>
      <c r="D49" s="21"/>
      <c r="E49" s="26"/>
      <c r="F49" s="23"/>
      <c r="G49" s="26"/>
      <c r="H49" s="23"/>
      <c r="I49" s="26"/>
      <c r="J49" s="23"/>
      <c r="K49" s="57"/>
      <c r="L49" s="60">
        <v>-1.1362446658161416</v>
      </c>
      <c r="P49" s="32">
        <f t="shared" si="1"/>
        <v>-1.481392527609303</v>
      </c>
      <c r="Q49" s="32">
        <f t="shared" si="2"/>
        <v>-0.79109680402298022</v>
      </c>
      <c r="R49" s="72">
        <f t="shared" si="3"/>
        <v>-1.481392527609303</v>
      </c>
      <c r="S49" s="72">
        <f t="shared" si="6"/>
        <v>-0.79109680402298022</v>
      </c>
      <c r="T49" s="29" t="str">
        <f t="shared" si="4"/>
        <v/>
      </c>
      <c r="U49" s="29" t="str">
        <f t="shared" si="5"/>
        <v/>
      </c>
    </row>
    <row r="50" spans="1:21">
      <c r="A50" s="53">
        <f t="shared" si="0"/>
        <v>41292</v>
      </c>
      <c r="B50" s="55">
        <v>13.5</v>
      </c>
      <c r="C50" s="24"/>
      <c r="D50" s="21"/>
      <c r="E50" s="26"/>
      <c r="F50" s="23"/>
      <c r="G50" s="26"/>
      <c r="H50" s="23"/>
      <c r="I50" s="26"/>
      <c r="J50" s="23"/>
      <c r="K50" s="57"/>
      <c r="L50" s="62">
        <v>-1.1542858525348625</v>
      </c>
      <c r="P50" s="32">
        <f t="shared" si="1"/>
        <v>-1.5111079761303077</v>
      </c>
      <c r="Q50" s="32">
        <f t="shared" si="2"/>
        <v>-0.7974637289394173</v>
      </c>
      <c r="R50" s="72">
        <f t="shared" si="3"/>
        <v>-1.5111079761303077</v>
      </c>
      <c r="S50" s="72">
        <f t="shared" si="6"/>
        <v>-0.7974637289394173</v>
      </c>
      <c r="T50" s="29" t="str">
        <f t="shared" si="4"/>
        <v/>
      </c>
      <c r="U50" s="29" t="str">
        <f t="shared" si="5"/>
        <v/>
      </c>
    </row>
    <row r="51" spans="1:21">
      <c r="A51" s="53">
        <f t="shared" si="0"/>
        <v>41292.5</v>
      </c>
      <c r="B51" s="54">
        <v>14</v>
      </c>
      <c r="C51" s="24"/>
      <c r="D51" s="21"/>
      <c r="E51" s="26"/>
      <c r="F51" s="23"/>
      <c r="G51" s="26"/>
      <c r="H51" s="23"/>
      <c r="I51" s="26"/>
      <c r="J51" s="23"/>
      <c r="K51" s="57"/>
      <c r="L51" s="60">
        <v>-1.1695183638311299</v>
      </c>
      <c r="P51" s="32">
        <f t="shared" si="1"/>
        <v>-1.5381872728315142</v>
      </c>
      <c r="Q51" s="32">
        <f t="shared" si="2"/>
        <v>-0.80084945483074566</v>
      </c>
      <c r="R51" s="72">
        <f t="shared" si="3"/>
        <v>-1.5381872728315142</v>
      </c>
      <c r="S51" s="72">
        <f t="shared" si="6"/>
        <v>-0.80084945483074566</v>
      </c>
      <c r="T51" s="29" t="str">
        <f t="shared" si="4"/>
        <v/>
      </c>
      <c r="U51" s="29" t="str">
        <f t="shared" si="5"/>
        <v/>
      </c>
    </row>
    <row r="52" spans="1:21">
      <c r="A52" s="53">
        <f t="shared" si="0"/>
        <v>41293</v>
      </c>
      <c r="B52" s="55">
        <v>14.5</v>
      </c>
      <c r="C52" s="24"/>
      <c r="D52" s="21"/>
      <c r="E52" s="26"/>
      <c r="F52" s="23"/>
      <c r="G52" s="26"/>
      <c r="H52" s="23"/>
      <c r="I52" s="26"/>
      <c r="J52" s="23"/>
      <c r="K52" s="57"/>
      <c r="L52" s="62">
        <v>-1.1825105807680618</v>
      </c>
      <c r="P52" s="32">
        <f t="shared" si="1"/>
        <v>-1.5631826919470959</v>
      </c>
      <c r="Q52" s="32">
        <f t="shared" si="2"/>
        <v>-0.80183846958902782</v>
      </c>
      <c r="R52" s="72">
        <f t="shared" si="3"/>
        <v>-1.5631826919470959</v>
      </c>
      <c r="S52" s="72">
        <f t="shared" si="6"/>
        <v>-0.80183846958902782</v>
      </c>
      <c r="T52" s="29" t="str">
        <f t="shared" si="4"/>
        <v/>
      </c>
      <c r="U52" s="29" t="str">
        <f t="shared" si="5"/>
        <v/>
      </c>
    </row>
    <row r="53" spans="1:21">
      <c r="A53" s="53">
        <f t="shared" si="0"/>
        <v>41293.5</v>
      </c>
      <c r="B53" s="54">
        <v>15</v>
      </c>
      <c r="C53" s="24"/>
      <c r="D53" s="21"/>
      <c r="E53" s="26"/>
      <c r="F53" s="23"/>
      <c r="G53" s="26"/>
      <c r="H53" s="23"/>
      <c r="I53" s="26"/>
      <c r="J53" s="23"/>
      <c r="K53" s="57"/>
      <c r="L53" s="60">
        <v>-1.1936932047181712</v>
      </c>
      <c r="P53" s="32">
        <f t="shared" si="1"/>
        <v>-1.5865105963711765</v>
      </c>
      <c r="Q53" s="32">
        <f t="shared" si="2"/>
        <v>-0.80087581306516586</v>
      </c>
      <c r="R53" s="72">
        <f t="shared" si="3"/>
        <v>-1.5865105963711765</v>
      </c>
      <c r="S53" s="72">
        <f t="shared" si="6"/>
        <v>-0.80183846958902782</v>
      </c>
      <c r="T53" s="29" t="str">
        <f t="shared" si="4"/>
        <v/>
      </c>
      <c r="U53" s="29" t="str">
        <f t="shared" si="5"/>
        <v/>
      </c>
    </row>
    <row r="54" spans="1:21">
      <c r="A54" s="53">
        <f t="shared" si="0"/>
        <v>41294</v>
      </c>
      <c r="B54" s="55">
        <v>15.5</v>
      </c>
      <c r="C54" s="24"/>
      <c r="D54" s="21"/>
      <c r="E54" s="26"/>
      <c r="F54" s="23"/>
      <c r="G54" s="26"/>
      <c r="H54" s="23"/>
      <c r="I54" s="26"/>
      <c r="J54" s="23"/>
      <c r="K54" s="57"/>
      <c r="L54" s="62">
        <v>-1.2033973601364467</v>
      </c>
      <c r="P54" s="32">
        <f t="shared" si="1"/>
        <v>-1.6084893315827307</v>
      </c>
      <c r="Q54" s="32">
        <f t="shared" si="2"/>
        <v>-0.79830538869016265</v>
      </c>
      <c r="R54" s="72">
        <f t="shared" si="3"/>
        <v>-1.6084893315827307</v>
      </c>
      <c r="S54" s="72">
        <f t="shared" si="6"/>
        <v>-0.80183846958902782</v>
      </c>
      <c r="T54" s="29" t="str">
        <f t="shared" si="4"/>
        <v/>
      </c>
      <c r="U54" s="29" t="str">
        <f t="shared" si="5"/>
        <v/>
      </c>
    </row>
    <row r="55" spans="1:21">
      <c r="A55" s="53">
        <f t="shared" si="0"/>
        <v>41294.5</v>
      </c>
      <c r="B55" s="54">
        <v>16</v>
      </c>
      <c r="C55" s="24"/>
      <c r="D55" s="21"/>
      <c r="E55" s="26"/>
      <c r="F55" s="23"/>
      <c r="G55" s="26"/>
      <c r="H55" s="23"/>
      <c r="I55" s="26"/>
      <c r="J55" s="23"/>
      <c r="K55" s="57"/>
      <c r="L55" s="60">
        <v>-1.2118810031382439</v>
      </c>
      <c r="P55" s="32">
        <f t="shared" si="1"/>
        <v>-1.6293654491539034</v>
      </c>
      <c r="Q55" s="32">
        <f t="shared" si="2"/>
        <v>-0.7943965571225845</v>
      </c>
      <c r="R55" s="72">
        <f t="shared" si="3"/>
        <v>-1.6293654491539034</v>
      </c>
      <c r="S55" s="72">
        <f t="shared" si="6"/>
        <v>-0.80183846958902782</v>
      </c>
      <c r="T55" s="29" t="str">
        <f t="shared" si="4"/>
        <v/>
      </c>
      <c r="U55" s="29" t="str">
        <f t="shared" si="5"/>
        <v/>
      </c>
    </row>
    <row r="56" spans="1:21">
      <c r="A56" s="53">
        <f t="shared" si="0"/>
        <v>41295</v>
      </c>
      <c r="B56" s="55">
        <v>16.5</v>
      </c>
      <c r="C56" s="24"/>
      <c r="D56" s="21"/>
      <c r="E56" s="26"/>
      <c r="F56" s="23"/>
      <c r="G56" s="26"/>
      <c r="H56" s="23"/>
      <c r="I56" s="26"/>
      <c r="J56" s="23"/>
      <c r="K56" s="57"/>
      <c r="L56" s="62">
        <v>-1.2193475349073681</v>
      </c>
      <c r="P56" s="32">
        <f t="shared" si="1"/>
        <v>-1.6493321569456052</v>
      </c>
      <c r="Q56" s="32">
        <f t="shared" si="2"/>
        <v>-0.78936291286913107</v>
      </c>
      <c r="R56" s="72">
        <f t="shared" si="3"/>
        <v>-1.6493321569456052</v>
      </c>
      <c r="S56" s="72">
        <f t="shared" si="6"/>
        <v>-0.80183846958902782</v>
      </c>
      <c r="T56" s="29" t="str">
        <f t="shared" si="4"/>
        <v/>
      </c>
      <c r="U56" s="29" t="str">
        <f t="shared" si="5"/>
        <v/>
      </c>
    </row>
    <row r="57" spans="1:21">
      <c r="A57" s="53">
        <f t="shared" si="0"/>
        <v>41295.5</v>
      </c>
      <c r="B57" s="54">
        <v>17</v>
      </c>
      <c r="C57" s="24"/>
      <c r="D57" s="21"/>
      <c r="E57" s="26"/>
      <c r="F57" s="23"/>
      <c r="G57" s="26"/>
      <c r="H57" s="23"/>
      <c r="I57" s="26"/>
      <c r="J57" s="23"/>
      <c r="K57" s="57"/>
      <c r="L57" s="60">
        <v>-1.2259591279136792</v>
      </c>
      <c r="P57" s="32">
        <f t="shared" si="1"/>
        <v>-1.6685425018708671</v>
      </c>
      <c r="Q57" s="32">
        <f t="shared" si="2"/>
        <v>-0.78337575395649139</v>
      </c>
      <c r="R57" s="72">
        <f t="shared" si="3"/>
        <v>-1.6685425018708671</v>
      </c>
      <c r="S57" s="72">
        <f t="shared" si="6"/>
        <v>-0.80183846958902782</v>
      </c>
      <c r="T57" s="29" t="str">
        <f t="shared" si="4"/>
        <v/>
      </c>
      <c r="U57" s="29" t="str">
        <f t="shared" si="5"/>
        <v/>
      </c>
    </row>
    <row r="58" spans="1:21">
      <c r="A58" s="53">
        <f t="shared" si="0"/>
        <v>41296</v>
      </c>
      <c r="B58" s="55">
        <v>17.5</v>
      </c>
      <c r="C58" s="24"/>
      <c r="D58" s="21"/>
      <c r="E58" s="26"/>
      <c r="F58" s="23"/>
      <c r="G58" s="26"/>
      <c r="H58" s="23"/>
      <c r="I58" s="26"/>
      <c r="J58" s="23"/>
      <c r="K58" s="57"/>
      <c r="L58" s="62">
        <v>-1.2318464067719437</v>
      </c>
      <c r="P58" s="32">
        <f t="shared" si="1"/>
        <v>-1.6871189249485725</v>
      </c>
      <c r="Q58" s="32">
        <f t="shared" si="2"/>
        <v>-0.77657388859531484</v>
      </c>
      <c r="R58" s="72">
        <f t="shared" si="3"/>
        <v>-1.6871189249485725</v>
      </c>
      <c r="S58" s="72">
        <f t="shared" si="6"/>
        <v>-0.80183846958902782</v>
      </c>
      <c r="T58" s="29" t="str">
        <f t="shared" si="4"/>
        <v/>
      </c>
      <c r="U58" s="29" t="str">
        <f t="shared" si="5"/>
        <v/>
      </c>
    </row>
    <row r="59" spans="1:21">
      <c r="A59" s="53">
        <f t="shared" si="0"/>
        <v>41296.5</v>
      </c>
      <c r="B59" s="54">
        <v>18</v>
      </c>
      <c r="C59" s="24"/>
      <c r="D59" s="21"/>
      <c r="E59" s="26"/>
      <c r="F59" s="23"/>
      <c r="G59" s="26"/>
      <c r="H59" s="23"/>
      <c r="I59" s="26"/>
      <c r="J59" s="23"/>
      <c r="K59" s="57"/>
      <c r="L59" s="60">
        <v>-1.2371155767787057</v>
      </c>
      <c r="P59" s="32">
        <f t="shared" si="1"/>
        <v>-1.7051602796651375</v>
      </c>
      <c r="Q59" s="32">
        <f t="shared" si="2"/>
        <v>-0.76907087389227369</v>
      </c>
      <c r="R59" s="72">
        <f t="shared" si="3"/>
        <v>-1.7051602796651375</v>
      </c>
      <c r="S59" s="72">
        <f t="shared" si="6"/>
        <v>-0.80183846958902782</v>
      </c>
      <c r="T59" s="29" t="str">
        <f t="shared" si="4"/>
        <v/>
      </c>
      <c r="U59" s="29" t="str">
        <f t="shared" si="5"/>
        <v/>
      </c>
    </row>
    <row r="60" spans="1:21">
      <c r="A60" s="53">
        <f t="shared" si="0"/>
        <v>41297</v>
      </c>
      <c r="B60" s="55">
        <v>18.5</v>
      </c>
      <c r="C60" s="24"/>
      <c r="D60" s="21"/>
      <c r="E60" s="26"/>
      <c r="F60" s="23"/>
      <c r="G60" s="26"/>
      <c r="H60" s="23"/>
      <c r="I60" s="26"/>
      <c r="J60" s="23"/>
      <c r="K60" s="57"/>
      <c r="L60" s="62">
        <v>-1.241853739503594</v>
      </c>
      <c r="P60" s="32">
        <f t="shared" si="1"/>
        <v>-1.7227470511464225</v>
      </c>
      <c r="Q60" s="32">
        <f t="shared" si="2"/>
        <v>-0.76096042786076556</v>
      </c>
      <c r="R60" s="72">
        <f t="shared" si="3"/>
        <v>-1.7227470511464225</v>
      </c>
      <c r="S60" s="72">
        <f t="shared" si="6"/>
        <v>-0.80183846958902782</v>
      </c>
      <c r="T60" s="29" t="str">
        <f t="shared" si="4"/>
        <v/>
      </c>
      <c r="U60" s="29" t="str">
        <f t="shared" si="5"/>
        <v/>
      </c>
    </row>
    <row r="61" spans="1:21">
      <c r="A61" s="53">
        <f t="shared" si="0"/>
        <v>41297.5</v>
      </c>
      <c r="B61" s="54">
        <v>19</v>
      </c>
      <c r="C61" s="24"/>
      <c r="D61" s="21"/>
      <c r="E61" s="26"/>
      <c r="F61" s="23"/>
      <c r="G61" s="26"/>
      <c r="H61" s="23"/>
      <c r="I61" s="26"/>
      <c r="J61" s="23"/>
      <c r="K61" s="57"/>
      <c r="L61" s="60">
        <v>-1.24613290316457</v>
      </c>
      <c r="P61" s="32">
        <f t="shared" si="1"/>
        <v>-1.7399452821661128</v>
      </c>
      <c r="Q61" s="32">
        <f t="shared" si="2"/>
        <v>-0.75232052416302719</v>
      </c>
      <c r="R61" s="72">
        <f t="shared" si="3"/>
        <v>-1.7399452821661128</v>
      </c>
      <c r="S61" s="72">
        <f t="shared" si="6"/>
        <v>-0.80183846958902782</v>
      </c>
      <c r="T61" s="29" t="str">
        <f t="shared" si="4"/>
        <v/>
      </c>
      <c r="U61" s="29" t="str">
        <f t="shared" si="5"/>
        <v/>
      </c>
    </row>
    <row r="62" spans="1:21">
      <c r="A62" s="53">
        <f t="shared" si="0"/>
        <v>41298</v>
      </c>
      <c r="B62" s="55">
        <v>19.5</v>
      </c>
      <c r="C62" s="24"/>
      <c r="D62" s="21"/>
      <c r="E62" s="26"/>
      <c r="F62" s="23"/>
      <c r="G62" s="26"/>
      <c r="H62" s="23"/>
      <c r="I62" s="26"/>
      <c r="J62" s="23"/>
      <c r="K62" s="57"/>
      <c r="L62" s="62">
        <v>-1.2500130414189283</v>
      </c>
      <c r="P62" s="32">
        <f t="shared" si="1"/>
        <v>-1.7568095580970906</v>
      </c>
      <c r="Q62" s="32">
        <f t="shared" si="2"/>
        <v>-0.74321652474076605</v>
      </c>
      <c r="R62" s="72">
        <f t="shared" si="3"/>
        <v>-1.7568095580970906</v>
      </c>
      <c r="S62" s="72">
        <f t="shared" si="6"/>
        <v>-0.80183846958902782</v>
      </c>
      <c r="T62" s="29" t="str">
        <f t="shared" si="4"/>
        <v/>
      </c>
      <c r="U62" s="29" t="str">
        <f t="shared" si="5"/>
        <v/>
      </c>
    </row>
    <row r="63" spans="1:21">
      <c r="A63" s="53">
        <f t="shared" si="0"/>
        <v>41298.5</v>
      </c>
      <c r="B63" s="54">
        <v>20</v>
      </c>
      <c r="C63" s="24"/>
      <c r="D63" s="21"/>
      <c r="E63" s="26"/>
      <c r="F63" s="23"/>
      <c r="G63" s="26"/>
      <c r="H63" s="23"/>
      <c r="I63" s="26"/>
      <c r="J63" s="23"/>
      <c r="K63" s="57"/>
      <c r="L63" s="60">
        <v>-1.2535444501747934</v>
      </c>
      <c r="P63" s="32">
        <f t="shared" si="1"/>
        <v>-1.7733852990590195</v>
      </c>
      <c r="Q63" s="32">
        <f t="shared" si="2"/>
        <v>-0.73370360129056733</v>
      </c>
      <c r="R63" s="72">
        <f t="shared" si="3"/>
        <v>-1.7733852990590195</v>
      </c>
      <c r="S63" s="72">
        <f t="shared" si="6"/>
        <v>-0.80183846958902782</v>
      </c>
      <c r="T63" s="29" t="str">
        <f t="shared" si="4"/>
        <v/>
      </c>
      <c r="U63" s="29" t="str">
        <f t="shared" si="5"/>
        <v/>
      </c>
    </row>
    <row r="64" spans="1:21">
      <c r="A64" s="53">
        <f t="shared" si="0"/>
        <v>41299</v>
      </c>
      <c r="B64" s="55">
        <v>20.5</v>
      </c>
      <c r="C64" s="24"/>
      <c r="D64" s="21"/>
      <c r="E64" s="26"/>
      <c r="F64" s="23"/>
      <c r="G64" s="26"/>
      <c r="H64" s="23"/>
      <c r="I64" s="26"/>
      <c r="J64" s="23"/>
      <c r="K64" s="57"/>
      <c r="L64" s="62">
        <v>-1.2567695808197281</v>
      </c>
      <c r="P64" s="32">
        <f t="shared" si="1"/>
        <v>-1.7897105364703756</v>
      </c>
      <c r="Q64" s="32">
        <f t="shared" si="2"/>
        <v>-0.72382862516908053</v>
      </c>
      <c r="R64" s="72">
        <f t="shared" si="3"/>
        <v>-1.7897105364703756</v>
      </c>
      <c r="S64" s="72">
        <f t="shared" si="6"/>
        <v>-0.80183846958902782</v>
      </c>
      <c r="T64" s="29" t="str">
        <f t="shared" si="4"/>
        <v/>
      </c>
      <c r="U64" s="29" t="str">
        <f t="shared" si="5"/>
        <v/>
      </c>
    </row>
    <row r="65" spans="1:21">
      <c r="A65" s="53">
        <f t="shared" si="0"/>
        <v>41299.5</v>
      </c>
      <c r="B65" s="54">
        <v>21</v>
      </c>
      <c r="C65" s="24"/>
      <c r="D65" s="21"/>
      <c r="E65" s="26"/>
      <c r="F65" s="23"/>
      <c r="G65" s="26"/>
      <c r="H65" s="23"/>
      <c r="I65" s="26"/>
      <c r="J65" s="23"/>
      <c r="K65" s="57"/>
      <c r="L65" s="60">
        <v>-1.2597244788765536</v>
      </c>
      <c r="P65" s="32">
        <f t="shared" si="1"/>
        <v>-1.8058173019758659</v>
      </c>
      <c r="Q65" s="32">
        <f t="shared" si="2"/>
        <v>-0.7136316557772413</v>
      </c>
      <c r="R65" s="72">
        <f t="shared" si="3"/>
        <v>-1.8058173019758659</v>
      </c>
      <c r="S65" s="72">
        <f t="shared" si="6"/>
        <v>-0.80183846958902782</v>
      </c>
      <c r="T65" s="29" t="str">
        <f t="shared" si="4"/>
        <v/>
      </c>
      <c r="U65" s="29" t="str">
        <f t="shared" si="5"/>
        <v/>
      </c>
    </row>
    <row r="66" spans="1:21">
      <c r="A66" s="53">
        <f t="shared" si="0"/>
        <v>41300</v>
      </c>
      <c r="B66" s="55">
        <v>21.5</v>
      </c>
      <c r="C66" s="24"/>
      <c r="D66" s="21"/>
      <c r="E66" s="26"/>
      <c r="F66" s="23"/>
      <c r="G66" s="26"/>
      <c r="H66" s="23"/>
      <c r="I66" s="26"/>
      <c r="J66" s="23"/>
      <c r="K66" s="57"/>
      <c r="L66" s="62">
        <v>-1.2624399224180169</v>
      </c>
      <c r="P66" s="32">
        <f t="shared" si="1"/>
        <v>-1.8217327221758244</v>
      </c>
      <c r="Q66" s="32">
        <f t="shared" si="2"/>
        <v>-0.70314712266020951</v>
      </c>
      <c r="R66" s="72">
        <f t="shared" si="3"/>
        <v>-1.8217327221758244</v>
      </c>
      <c r="S66" s="72">
        <f t="shared" si="6"/>
        <v>-0.80183846958902782</v>
      </c>
      <c r="T66" s="29" t="str">
        <f t="shared" si="4"/>
        <v/>
      </c>
      <c r="U66" s="29" t="str">
        <f t="shared" si="5"/>
        <v/>
      </c>
    </row>
    <row r="67" spans="1:21">
      <c r="A67" s="53">
        <f t="shared" si="0"/>
        <v>41300.5</v>
      </c>
      <c r="B67" s="54">
        <v>22</v>
      </c>
      <c r="C67" s="24"/>
      <c r="D67" s="21"/>
      <c r="E67" s="26"/>
      <c r="F67" s="23"/>
      <c r="G67" s="26"/>
      <c r="H67" s="23"/>
      <c r="I67" s="26"/>
      <c r="J67" s="23"/>
      <c r="K67" s="57"/>
      <c r="L67" s="60">
        <v>-1.2649423299353897</v>
      </c>
      <c r="P67" s="32">
        <f t="shared" si="1"/>
        <v>-1.837479888066623</v>
      </c>
      <c r="Q67" s="32">
        <f t="shared" si="2"/>
        <v>-0.69240477180415638</v>
      </c>
      <c r="R67" s="72">
        <f t="shared" si="3"/>
        <v>-1.837479888066623</v>
      </c>
      <c r="S67" s="72">
        <f t="shared" si="6"/>
        <v>-0.80183846958902782</v>
      </c>
      <c r="T67" s="29" t="str">
        <f t="shared" si="4"/>
        <v/>
      </c>
      <c r="U67" s="29" t="str">
        <f t="shared" si="5"/>
        <v/>
      </c>
    </row>
    <row r="68" spans="1:21">
      <c r="A68" s="53">
        <f t="shared" si="0"/>
        <v>41301</v>
      </c>
      <c r="B68" s="55">
        <v>22.5</v>
      </c>
      <c r="C68" s="24"/>
      <c r="D68" s="21"/>
      <c r="E68" s="26"/>
      <c r="F68" s="23"/>
      <c r="G68" s="26"/>
      <c r="H68" s="23"/>
      <c r="I68" s="26"/>
      <c r="J68" s="23"/>
      <c r="K68" s="57"/>
      <c r="L68" s="62">
        <v>-1.2672544896598639</v>
      </c>
      <c r="P68" s="32">
        <f t="shared" si="1"/>
        <v>-1.8530785505095548</v>
      </c>
      <c r="Q68" s="32">
        <f t="shared" si="2"/>
        <v>-0.68143042881017279</v>
      </c>
      <c r="R68" s="72">
        <f t="shared" si="3"/>
        <v>-1.8530785505095548</v>
      </c>
      <c r="S68" s="72">
        <f t="shared" si="6"/>
        <v>-0.80183846958902782</v>
      </c>
      <c r="T68" s="29" t="str">
        <f t="shared" si="4"/>
        <v/>
      </c>
      <c r="U68" s="29" t="str">
        <f t="shared" si="5"/>
        <v/>
      </c>
    </row>
    <row r="69" spans="1:21">
      <c r="A69" s="53">
        <f t="shared" si="0"/>
        <v>41301.5</v>
      </c>
      <c r="B69" s="54">
        <v>23</v>
      </c>
      <c r="C69" s="24"/>
      <c r="D69" s="21"/>
      <c r="E69" s="26"/>
      <c r="F69" s="23"/>
      <c r="G69" s="26"/>
      <c r="H69" s="23"/>
      <c r="I69" s="26"/>
      <c r="J69" s="23"/>
      <c r="K69" s="57"/>
      <c r="L69" s="60">
        <v>-1.2693961494917347</v>
      </c>
      <c r="P69" s="32">
        <f t="shared" si="1"/>
        <v>-1.8685456802931601</v>
      </c>
      <c r="Q69" s="32">
        <f t="shared" si="2"/>
        <v>-0.67024661869030921</v>
      </c>
      <c r="R69" s="72">
        <f t="shared" si="3"/>
        <v>-1.8685456802931601</v>
      </c>
      <c r="S69" s="72">
        <f t="shared" si="6"/>
        <v>-0.80183846958902782</v>
      </c>
      <c r="T69" s="29" t="str">
        <f t="shared" si="4"/>
        <v/>
      </c>
      <c r="U69" s="29" t="str">
        <f t="shared" si="5"/>
        <v/>
      </c>
    </row>
    <row r="70" spans="1:21">
      <c r="A70" s="53">
        <f t="shared" si="0"/>
        <v>41302</v>
      </c>
      <c r="B70" s="55">
        <v>23.5</v>
      </c>
      <c r="C70" s="24"/>
      <c r="D70" s="21"/>
      <c r="E70" s="26"/>
      <c r="F70" s="23"/>
      <c r="G70" s="26"/>
      <c r="H70" s="23"/>
      <c r="I70" s="26"/>
      <c r="J70" s="23"/>
      <c r="K70" s="57"/>
      <c r="L70" s="62">
        <v>-1.2713844972783752</v>
      </c>
      <c r="P70" s="32">
        <f t="shared" si="1"/>
        <v>-1.8838959220194269</v>
      </c>
      <c r="Q70" s="32">
        <f t="shared" si="2"/>
        <v>-0.65887307253732363</v>
      </c>
      <c r="R70" s="72">
        <f t="shared" si="3"/>
        <v>-1.8838959220194269</v>
      </c>
      <c r="S70" s="72">
        <f t="shared" si="6"/>
        <v>-0.80183846958902782</v>
      </c>
      <c r="T70" s="29" t="str">
        <f t="shared" si="4"/>
        <v/>
      </c>
      <c r="U70" s="29" t="str">
        <f t="shared" si="5"/>
        <v/>
      </c>
    </row>
    <row r="71" spans="1:21">
      <c r="A71" s="53">
        <f t="shared" si="0"/>
        <v>41302.5</v>
      </c>
      <c r="B71" s="54">
        <v>24</v>
      </c>
      <c r="C71" s="24"/>
      <c r="D71" s="21"/>
      <c r="E71" s="26"/>
      <c r="F71" s="23"/>
      <c r="G71" s="26"/>
      <c r="H71" s="23"/>
      <c r="I71" s="26"/>
      <c r="J71" s="23"/>
      <c r="K71" s="57"/>
      <c r="L71" s="60">
        <v>-1.2732345542176107</v>
      </c>
      <c r="P71" s="32">
        <f t="shared" si="1"/>
        <v>-1.8991419641487091</v>
      </c>
      <c r="Q71" s="32">
        <f t="shared" si="2"/>
        <v>-0.64732714428651239</v>
      </c>
      <c r="R71" s="72">
        <f t="shared" si="3"/>
        <v>-1.8991419641487091</v>
      </c>
      <c r="S71" s="72">
        <f t="shared" si="6"/>
        <v>-0.80183846958902782</v>
      </c>
      <c r="T71" s="29" t="str">
        <f t="shared" si="4"/>
        <v/>
      </c>
      <c r="U71" s="29" t="str">
        <f t="shared" si="5"/>
        <v/>
      </c>
    </row>
    <row r="72" spans="1:21">
      <c r="A72" s="53">
        <f t="shared" si="0"/>
        <v>41303</v>
      </c>
      <c r="B72" s="55">
        <v>24.5</v>
      </c>
      <c r="C72" s="24"/>
      <c r="D72" s="21"/>
      <c r="E72" s="26"/>
      <c r="F72" s="23"/>
      <c r="G72" s="26"/>
      <c r="H72" s="23"/>
      <c r="I72" s="26"/>
      <c r="J72" s="23"/>
      <c r="K72" s="57"/>
      <c r="L72" s="62">
        <v>-1.274959498965458</v>
      </c>
      <c r="P72" s="32">
        <f t="shared" si="1"/>
        <v>-1.9142948424000266</v>
      </c>
      <c r="Q72" s="32">
        <f t="shared" si="2"/>
        <v>-0.63562415553088947</v>
      </c>
      <c r="R72" s="72">
        <f t="shared" si="3"/>
        <v>-1.9142948424000266</v>
      </c>
      <c r="S72" s="72">
        <f t="shared" si="6"/>
        <v>-0.80183846958902782</v>
      </c>
      <c r="T72" s="29" t="str">
        <f t="shared" si="4"/>
        <v/>
      </c>
      <c r="U72" s="29" t="str">
        <f t="shared" si="5"/>
        <v/>
      </c>
    </row>
    <row r="73" spans="1:21">
      <c r="A73" s="53">
        <f t="shared" si="0"/>
        <v>41303.5</v>
      </c>
      <c r="B73" s="54">
        <v>25</v>
      </c>
      <c r="C73" s="24"/>
      <c r="D73" s="21"/>
      <c r="E73" s="26"/>
      <c r="F73" s="23"/>
      <c r="G73" s="26"/>
      <c r="H73" s="23"/>
      <c r="I73" s="26"/>
      <c r="J73" s="23"/>
      <c r="K73" s="57"/>
      <c r="L73" s="60">
        <v>-1.2765709361156989</v>
      </c>
      <c r="P73" s="32">
        <f t="shared" si="1"/>
        <v>-1.9293641898432004</v>
      </c>
      <c r="Q73" s="32">
        <f t="shared" si="2"/>
        <v>-0.62377768238819764</v>
      </c>
      <c r="R73" s="72">
        <f t="shared" si="3"/>
        <v>-1.9293641898432004</v>
      </c>
      <c r="S73" s="72">
        <f t="shared" si="6"/>
        <v>-0.80183846958902782</v>
      </c>
      <c r="T73" s="29" t="str">
        <f t="shared" si="4"/>
        <v/>
      </c>
      <c r="U73" s="29" t="str">
        <f t="shared" si="5"/>
        <v/>
      </c>
    </row>
    <row r="74" spans="1:21">
      <c r="A74" s="53">
        <f t="shared" si="0"/>
        <v>41304</v>
      </c>
      <c r="B74" s="55">
        <v>25.5</v>
      </c>
      <c r="C74" s="24"/>
      <c r="D74" s="21"/>
      <c r="E74" s="26"/>
      <c r="F74" s="23"/>
      <c r="G74" s="26"/>
      <c r="H74" s="23"/>
      <c r="I74" s="26"/>
      <c r="J74" s="23"/>
      <c r="K74" s="57"/>
      <c r="L74" s="62">
        <v>-1.2780791197518446</v>
      </c>
      <c r="P74" s="32">
        <f t="shared" si="1"/>
        <v>-1.9443584440965798</v>
      </c>
      <c r="Q74" s="32">
        <f t="shared" si="2"/>
        <v>-0.61179979540710938</v>
      </c>
      <c r="R74" s="72">
        <f t="shared" si="3"/>
        <v>-1.9443584440965798</v>
      </c>
      <c r="S74" s="72">
        <f t="shared" si="6"/>
        <v>-0.80183846958902782</v>
      </c>
      <c r="T74" s="29" t="str">
        <f t="shared" si="4"/>
        <v/>
      </c>
      <c r="U74" s="29" t="str">
        <f t="shared" si="5"/>
        <v/>
      </c>
    </row>
    <row r="75" spans="1:21">
      <c r="A75" s="53">
        <f t="shared" si="0"/>
        <v>41304.5</v>
      </c>
      <c r="B75" s="54">
        <v>26</v>
      </c>
      <c r="C75" s="24"/>
      <c r="D75" s="21"/>
      <c r="E75" s="26"/>
      <c r="F75" s="23"/>
      <c r="G75" s="26"/>
      <c r="H75" s="23"/>
      <c r="I75" s="26"/>
      <c r="J75" s="23"/>
      <c r="K75" s="57"/>
      <c r="L75" s="60">
        <v>-1.279493140504707</v>
      </c>
      <c r="P75" s="32">
        <f t="shared" si="1"/>
        <v>-1.9592850198148488</v>
      </c>
      <c r="Q75" s="32">
        <f t="shared" si="2"/>
        <v>-0.59970126119456513</v>
      </c>
      <c r="R75" s="72">
        <f t="shared" si="3"/>
        <v>-1.9592850198148488</v>
      </c>
      <c r="S75" s="72">
        <f t="shared" si="6"/>
        <v>-0.80183846958902782</v>
      </c>
      <c r="T75" s="29" t="str">
        <f t="shared" si="4"/>
        <v/>
      </c>
      <c r="U75" s="29" t="str">
        <f t="shared" si="5"/>
        <v/>
      </c>
    </row>
    <row r="76" spans="1:21">
      <c r="A76" s="53">
        <f t="shared" si="0"/>
        <v>41305</v>
      </c>
      <c r="B76" s="55">
        <v>26.5</v>
      </c>
      <c r="C76" s="24"/>
      <c r="D76" s="21"/>
      <c r="E76" s="26"/>
      <c r="F76" s="23"/>
      <c r="G76" s="26"/>
      <c r="H76" s="23"/>
      <c r="I76" s="26"/>
      <c r="J76" s="23"/>
      <c r="K76" s="57"/>
      <c r="L76" s="62">
        <v>-1.2808210828037032</v>
      </c>
      <c r="P76" s="32">
        <f t="shared" si="1"/>
        <v>-1.9741504529391034</v>
      </c>
      <c r="Q76" s="32">
        <f t="shared" si="2"/>
        <v>-0.58749171266830302</v>
      </c>
      <c r="R76" s="72">
        <f t="shared" si="3"/>
        <v>-1.9741504529391034</v>
      </c>
      <c r="S76" s="72">
        <f t="shared" si="6"/>
        <v>-0.80183846958902782</v>
      </c>
      <c r="T76" s="29" t="str">
        <f t="shared" si="4"/>
        <v/>
      </c>
      <c r="U76" s="29" t="str">
        <f t="shared" si="5"/>
        <v/>
      </c>
    </row>
    <row r="77" spans="1:21">
      <c r="A77" s="53">
        <f t="shared" si="0"/>
        <v>41305.5</v>
      </c>
      <c r="B77" s="54">
        <v>27</v>
      </c>
      <c r="C77" s="24"/>
      <c r="D77" s="21"/>
      <c r="E77" s="26"/>
      <c r="F77" s="23"/>
      <c r="G77" s="26"/>
      <c r="H77" s="23"/>
      <c r="I77" s="26"/>
      <c r="J77" s="23"/>
      <c r="K77" s="57"/>
      <c r="L77" s="60">
        <v>-1.2820701576577698</v>
      </c>
      <c r="P77" s="32">
        <f t="shared" si="1"/>
        <v>-1.9889605218573998</v>
      </c>
      <c r="Q77" s="32">
        <f t="shared" si="2"/>
        <v>-0.57517979345813974</v>
      </c>
      <c r="R77" s="72">
        <f t="shared" si="3"/>
        <v>-1.9889605218573998</v>
      </c>
      <c r="S77" s="72">
        <f t="shared" si="6"/>
        <v>-0.80183846958902782</v>
      </c>
      <c r="T77" s="29" t="str">
        <f t="shared" si="4"/>
        <v/>
      </c>
      <c r="U77" s="29" t="str">
        <f t="shared" si="5"/>
        <v/>
      </c>
    </row>
    <row r="78" spans="1:21">
      <c r="A78" s="53">
        <f t="shared" si="0"/>
        <v>41306</v>
      </c>
      <c r="B78" s="55">
        <v>27.5</v>
      </c>
      <c r="C78" s="24"/>
      <c r="D78" s="21"/>
      <c r="E78" s="26"/>
      <c r="F78" s="23"/>
      <c r="G78" s="26"/>
      <c r="H78" s="23"/>
      <c r="I78" s="26"/>
      <c r="J78" s="23"/>
      <c r="K78" s="57"/>
      <c r="L78" s="62">
        <v>-1.2832468152471559</v>
      </c>
      <c r="P78" s="32">
        <f t="shared" si="1"/>
        <v>-2.0037203495937126</v>
      </c>
      <c r="Q78" s="32">
        <f t="shared" si="2"/>
        <v>-0.56277328090059908</v>
      </c>
      <c r="R78" s="72">
        <f t="shared" si="3"/>
        <v>-2.0037203495937126</v>
      </c>
      <c r="S78" s="72">
        <f t="shared" si="6"/>
        <v>-0.80183846958902782</v>
      </c>
      <c r="T78" s="29" t="str">
        <f t="shared" si="4"/>
        <v/>
      </c>
      <c r="U78" s="29" t="str">
        <f t="shared" si="5"/>
        <v/>
      </c>
    </row>
    <row r="79" spans="1:21">
      <c r="A79" s="53">
        <f t="shared" si="0"/>
        <v>41306.5</v>
      </c>
      <c r="B79" s="54">
        <v>28</v>
      </c>
      <c r="C79" s="24"/>
      <c r="D79" s="21"/>
      <c r="E79" s="26"/>
      <c r="F79" s="23"/>
      <c r="G79" s="26"/>
      <c r="H79" s="23"/>
      <c r="I79" s="26"/>
      <c r="J79" s="23"/>
      <c r="K79" s="57"/>
      <c r="L79" s="60">
        <v>-1.2843568407798289</v>
      </c>
      <c r="P79" s="32">
        <f t="shared" si="1"/>
        <v>-2.0184344903367073</v>
      </c>
      <c r="Q79" s="32">
        <f t="shared" si="2"/>
        <v>-0.55027919122295055</v>
      </c>
      <c r="R79" s="72">
        <f t="shared" si="3"/>
        <v>-2.0184344903367073</v>
      </c>
      <c r="S79" s="72">
        <f t="shared" si="6"/>
        <v>-0.80183846958902782</v>
      </c>
      <c r="T79" s="29" t="str">
        <f t="shared" si="4"/>
        <v/>
      </c>
      <c r="U79" s="29" t="str">
        <f t="shared" si="5"/>
        <v/>
      </c>
    </row>
    <row r="80" spans="1:21">
      <c r="A80" s="53">
        <f t="shared" si="0"/>
        <v>41307</v>
      </c>
      <c r="B80" s="55">
        <v>28.5</v>
      </c>
      <c r="C80" s="24"/>
      <c r="D80" s="21"/>
      <c r="E80" s="26"/>
      <c r="F80" s="23"/>
      <c r="G80" s="26"/>
      <c r="H80" s="23"/>
      <c r="I80" s="26"/>
      <c r="J80" s="23"/>
      <c r="K80" s="57"/>
      <c r="L80" s="62">
        <v>-1.2854054364130492</v>
      </c>
      <c r="P80" s="32">
        <f t="shared" si="1"/>
        <v>-2.0331070029846874</v>
      </c>
      <c r="Q80" s="32">
        <f t="shared" si="2"/>
        <v>-0.53770386984141094</v>
      </c>
      <c r="R80" s="72">
        <f t="shared" si="3"/>
        <v>-2.0331070029846874</v>
      </c>
      <c r="S80" s="72">
        <f t="shared" si="6"/>
        <v>-0.80183846958902782</v>
      </c>
      <c r="T80" s="29" t="str">
        <f t="shared" si="4"/>
        <v/>
      </c>
      <c r="U80" s="29" t="str">
        <f t="shared" si="5"/>
        <v/>
      </c>
    </row>
    <row r="81" spans="1:21">
      <c r="A81" s="53">
        <f t="shared" si="0"/>
        <v>41307.5</v>
      </c>
      <c r="B81" s="54">
        <v>29</v>
      </c>
      <c r="C81" s="24"/>
      <c r="D81" s="21"/>
      <c r="E81" s="26"/>
      <c r="F81" s="23"/>
      <c r="G81" s="26"/>
      <c r="H81" s="23"/>
      <c r="I81" s="26"/>
      <c r="J81" s="23"/>
      <c r="K81" s="57"/>
      <c r="L81" s="60">
        <v>-1.2863972915222401</v>
      </c>
      <c r="P81" s="32">
        <f t="shared" si="1"/>
        <v>-2.0477415138803083</v>
      </c>
      <c r="Q81" s="32">
        <f t="shared" si="2"/>
        <v>-0.52505306916417216</v>
      </c>
      <c r="R81" s="72">
        <f t="shared" si="3"/>
        <v>-2.0477415138803083</v>
      </c>
      <c r="S81" s="72">
        <f t="shared" si="6"/>
        <v>-0.80183846958902782</v>
      </c>
      <c r="T81" s="29" t="str">
        <f t="shared" si="4"/>
        <v/>
      </c>
      <c r="U81" s="29" t="str">
        <f t="shared" si="5"/>
        <v/>
      </c>
    </row>
    <row r="82" spans="1:21">
      <c r="A82" s="53">
        <f t="shared" si="0"/>
        <v>41308</v>
      </c>
      <c r="B82" s="55">
        <v>29.5</v>
      </c>
      <c r="C82" s="24"/>
      <c r="D82" s="21"/>
      <c r="E82" s="26"/>
      <c r="F82" s="23"/>
      <c r="G82" s="26"/>
      <c r="H82" s="23"/>
      <c r="I82" s="26"/>
      <c r="J82" s="23"/>
      <c r="K82" s="57"/>
      <c r="L82" s="62">
        <v>-1.2873366431855879</v>
      </c>
      <c r="P82" s="32">
        <f t="shared" si="1"/>
        <v>-2.0623412705085089</v>
      </c>
      <c r="Q82" s="32">
        <f t="shared" si="2"/>
        <v>-0.51233201586266719</v>
      </c>
      <c r="R82" s="72">
        <f t="shared" si="3"/>
        <v>-2.0623412705085089</v>
      </c>
      <c r="S82" s="72">
        <f t="shared" si="6"/>
        <v>-0.80183846958902782</v>
      </c>
      <c r="T82" s="29" t="str">
        <f t="shared" si="4"/>
        <v/>
      </c>
      <c r="U82" s="29" t="str">
        <f t="shared" si="5"/>
        <v/>
      </c>
    </row>
    <row r="83" spans="1:21">
      <c r="A83" s="53">
        <f t="shared" si="0"/>
        <v>41308.5</v>
      </c>
      <c r="B83" s="54">
        <v>30</v>
      </c>
      <c r="C83" s="25"/>
      <c r="D83" s="22"/>
      <c r="E83" s="26"/>
      <c r="F83" s="23"/>
      <c r="G83" s="26"/>
      <c r="H83" s="23"/>
      <c r="I83" s="26"/>
      <c r="J83" s="23"/>
      <c r="K83" s="57"/>
      <c r="L83" s="60">
        <v>-1.2882273284210024</v>
      </c>
      <c r="P83" s="32">
        <f t="shared" si="1"/>
        <v>-2.0769091876110473</v>
      </c>
      <c r="Q83" s="32">
        <f t="shared" si="2"/>
        <v>-0.49954546923095733</v>
      </c>
      <c r="R83" s="72">
        <f t="shared" si="3"/>
        <v>-2.0769091876110473</v>
      </c>
      <c r="S83" s="72">
        <f t="shared" si="6"/>
        <v>-0.80183846958902782</v>
      </c>
      <c r="T83" s="29" t="str">
        <f t="shared" si="4"/>
        <v/>
      </c>
      <c r="U83" s="29" t="str">
        <f t="shared" si="5"/>
        <v/>
      </c>
    </row>
    <row r="85" spans="1:21">
      <c r="S85" s="29" t="s">
        <v>42</v>
      </c>
      <c r="T85" s="29">
        <f>AVERAGE(T23:T83)</f>
        <v>3</v>
      </c>
      <c r="U85" s="29">
        <f>SUM(U23:U83)</f>
        <v>45.5</v>
      </c>
    </row>
    <row r="86" spans="1:21">
      <c r="S86" s="29"/>
      <c r="T86" s="29">
        <f>COUNT(T23:T83)</f>
        <v>13</v>
      </c>
      <c r="U86" s="29"/>
    </row>
    <row r="87" spans="1:21">
      <c r="S87" t="s">
        <v>59</v>
      </c>
      <c r="T87">
        <v>0.75</v>
      </c>
    </row>
  </sheetData>
  <mergeCells count="1">
    <mergeCell ref="A1:C1"/>
  </mergeCells>
  <conditionalFormatting sqref="C19">
    <cfRule type="containsText" dxfId="9" priority="1" operator="containsText" text="Good">
      <formula>NOT(ISERROR(SEARCH("Good",C19)))</formula>
    </cfRule>
    <cfRule type="containsText" dxfId="8" priority="2" operator="containsText" text="spec">
      <formula>NOT(ISERROR(SEARCH("spec",C19)))</formula>
    </cfRule>
    <cfRule type="containsText" dxfId="7" priority="3" operator="containsText" text="Warning">
      <formula>NOT(ISERROR(SEARCH("Warning",C19)))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W64"/>
  <sheetViews>
    <sheetView topLeftCell="A4" workbookViewId="0">
      <selection activeCell="R3" sqref="R3:R64"/>
    </sheetView>
  </sheetViews>
  <sheetFormatPr defaultRowHeight="12.75"/>
  <sheetData>
    <row r="2" spans="1:23">
      <c r="A2" t="s">
        <v>90</v>
      </c>
      <c r="I2" t="s">
        <v>91</v>
      </c>
      <c r="Q2" t="s">
        <v>92</v>
      </c>
    </row>
    <row r="3" spans="1:23">
      <c r="A3" t="str">
        <f>'Ferment 1'!B22</f>
        <v>Day</v>
      </c>
      <c r="B3" t="str">
        <f>'Ferment 1'!L22</f>
        <v>Baume – Model</v>
      </c>
      <c r="C3" t="str">
        <f>'Ferment 1'!P22</f>
        <v>Low range</v>
      </c>
      <c r="D3" t="str">
        <f>'Ferment 1'!Q22</f>
        <v>High range</v>
      </c>
      <c r="E3" t="str">
        <f>'Ferment 1'!R22</f>
        <v>Adjusted Low range</v>
      </c>
      <c r="F3" t="str">
        <f>'Ferment 1'!S22</f>
        <v>Adjusted high range</v>
      </c>
      <c r="G3" t="str">
        <f>'Ferment 1'!T22</f>
        <v>Range parameters</v>
      </c>
      <c r="I3" t="str">
        <f>A3</f>
        <v>Day</v>
      </c>
      <c r="J3" t="str">
        <f>'Ferment 2'!L22</f>
        <v>Baume – Model</v>
      </c>
      <c r="K3" t="str">
        <f>'Ferment 2'!P22</f>
        <v>Low range</v>
      </c>
      <c r="L3" t="str">
        <f>'Ferment 2'!Q22</f>
        <v>High range</v>
      </c>
      <c r="M3" t="str">
        <f>'Ferment 2'!R22</f>
        <v>Adjusted Low range</v>
      </c>
      <c r="N3" t="str">
        <f>'Ferment 2'!S22</f>
        <v>Adjusted high range</v>
      </c>
      <c r="O3" t="str">
        <f>'Ferment 2'!T22</f>
        <v>Range parameters</v>
      </c>
      <c r="Q3" t="str">
        <f>I3</f>
        <v>Day</v>
      </c>
      <c r="R3" t="str">
        <f>'Ferment 3'!L22</f>
        <v>Baume – Model</v>
      </c>
      <c r="S3" t="str">
        <f>'Ferment 3'!P22</f>
        <v>Low range</v>
      </c>
      <c r="T3" t="str">
        <f>'Ferment 3'!Q22</f>
        <v>High range</v>
      </c>
      <c r="U3" t="str">
        <f>'Ferment 3'!R22</f>
        <v>Adjusted Low range</v>
      </c>
      <c r="V3" t="str">
        <f>'Ferment 3'!S22</f>
        <v>Adjusted high range</v>
      </c>
      <c r="W3" t="str">
        <f>'Ferment 3'!T22</f>
        <v>Range parameters</v>
      </c>
    </row>
    <row r="4" spans="1:23">
      <c r="A4">
        <f>'Ferment 1'!B23</f>
        <v>0</v>
      </c>
      <c r="B4">
        <f>'Ferment 1'!L23</f>
        <v>13.433333333333334</v>
      </c>
      <c r="C4" t="str">
        <f>'Ferment 1'!P23</f>
        <v/>
      </c>
      <c r="D4" t="str">
        <f>'Ferment 1'!Q23</f>
        <v/>
      </c>
      <c r="E4">
        <f>'Ferment 1'!R23</f>
        <v>13.433333333333334</v>
      </c>
      <c r="F4">
        <f>'Ferment 1'!S23</f>
        <v>13.433333333333334</v>
      </c>
      <c r="G4">
        <f>'Ferment 1'!T23</f>
        <v>0</v>
      </c>
      <c r="I4">
        <f t="shared" ref="I4:I64" si="0">A4</f>
        <v>0</v>
      </c>
      <c r="J4">
        <f>'Ferment 2'!L23</f>
        <v>13.433333333333334</v>
      </c>
      <c r="K4" t="str">
        <f>'Ferment 2'!P23</f>
        <v/>
      </c>
      <c r="L4" t="str">
        <f>'Ferment 2'!Q23</f>
        <v/>
      </c>
      <c r="M4">
        <f>'Ferment 2'!R23</f>
        <v>13.433333333333334</v>
      </c>
      <c r="N4">
        <f>'Ferment 2'!S23</f>
        <v>13.433333333333334</v>
      </c>
      <c r="O4">
        <f>'Ferment 2'!T23</f>
        <v>0</v>
      </c>
      <c r="Q4">
        <f t="shared" ref="Q4:Q64" si="1">I4</f>
        <v>0</v>
      </c>
      <c r="R4">
        <f>'Ferment 3'!L23</f>
        <v>13.433333333333334</v>
      </c>
      <c r="S4" t="str">
        <f>'Ferment 3'!P23</f>
        <v/>
      </c>
      <c r="T4" t="str">
        <f>'Ferment 3'!Q23</f>
        <v/>
      </c>
      <c r="U4">
        <f>'Ferment 3'!R23</f>
        <v>13.433333333333334</v>
      </c>
      <c r="V4">
        <f>'Ferment 3'!S23</f>
        <v>13.433333333333334</v>
      </c>
      <c r="W4">
        <f>'Ferment 3'!T23</f>
        <v>0</v>
      </c>
    </row>
    <row r="5" spans="1:23">
      <c r="A5">
        <f>'Ferment 1'!B24</f>
        <v>0.5</v>
      </c>
      <c r="B5">
        <f>'Ferment 1'!L24</f>
        <v>13.298193610192639</v>
      </c>
      <c r="C5" t="str">
        <f>'Ferment 1'!P24</f>
        <v/>
      </c>
      <c r="D5" t="str">
        <f>'Ferment 1'!Q24</f>
        <v/>
      </c>
      <c r="E5">
        <f>'Ferment 1'!R24</f>
        <v>13.298193610192639</v>
      </c>
      <c r="F5">
        <f>'Ferment 1'!S24</f>
        <v>13.298193610192639</v>
      </c>
      <c r="G5">
        <f>'Ferment 1'!T24</f>
        <v>0.5</v>
      </c>
      <c r="I5">
        <f t="shared" si="0"/>
        <v>0.5</v>
      </c>
      <c r="J5">
        <f>'Ferment 2'!L24</f>
        <v>13.327123531242739</v>
      </c>
      <c r="K5" t="str">
        <f>'Ferment 2'!P24</f>
        <v/>
      </c>
      <c r="L5" t="str">
        <f>'Ferment 2'!Q24</f>
        <v/>
      </c>
      <c r="M5">
        <f>'Ferment 2'!R24</f>
        <v>13.327123531242739</v>
      </c>
      <c r="N5">
        <f>'Ferment 2'!S24</f>
        <v>13.327123531242739</v>
      </c>
      <c r="O5">
        <f>'Ferment 2'!T24</f>
        <v>0.5</v>
      </c>
      <c r="Q5">
        <f t="shared" si="1"/>
        <v>0.5</v>
      </c>
      <c r="R5">
        <f>'Ferment 3'!L24</f>
        <v>13.364048550989382</v>
      </c>
      <c r="S5" t="str">
        <f>'Ferment 3'!P24</f>
        <v/>
      </c>
      <c r="T5" t="str">
        <f>'Ferment 3'!Q24</f>
        <v/>
      </c>
      <c r="U5">
        <f>'Ferment 3'!R24</f>
        <v>13.364048550989382</v>
      </c>
      <c r="V5">
        <f>'Ferment 3'!S24</f>
        <v>13.364048550989382</v>
      </c>
      <c r="W5">
        <f>'Ferment 3'!T24</f>
        <v>0.5</v>
      </c>
    </row>
    <row r="6" spans="1:23">
      <c r="A6">
        <f>'Ferment 1'!B25</f>
        <v>1</v>
      </c>
      <c r="B6">
        <f>'Ferment 1'!L25</f>
        <v>13.185050832489479</v>
      </c>
      <c r="C6" t="str">
        <f>'Ferment 1'!P25</f>
        <v/>
      </c>
      <c r="D6" t="str">
        <f>'Ferment 1'!Q25</f>
        <v/>
      </c>
      <c r="E6">
        <f>'Ferment 1'!R25</f>
        <v>13.185050832489479</v>
      </c>
      <c r="F6">
        <f>'Ferment 1'!S25</f>
        <v>13.185050832489479</v>
      </c>
      <c r="G6">
        <f>'Ferment 1'!T25</f>
        <v>1</v>
      </c>
      <c r="I6">
        <f t="shared" si="0"/>
        <v>1</v>
      </c>
      <c r="J6">
        <f>'Ferment 2'!L25</f>
        <v>13.232080660195098</v>
      </c>
      <c r="K6" t="str">
        <f>'Ferment 2'!P25</f>
        <v/>
      </c>
      <c r="L6" t="str">
        <f>'Ferment 2'!Q25</f>
        <v/>
      </c>
      <c r="M6">
        <f>'Ferment 2'!R25</f>
        <v>13.232080660195098</v>
      </c>
      <c r="N6">
        <f>'Ferment 2'!S25</f>
        <v>13.232080660195098</v>
      </c>
      <c r="O6">
        <f>'Ferment 2'!T25</f>
        <v>1</v>
      </c>
      <c r="Q6">
        <f t="shared" si="1"/>
        <v>1</v>
      </c>
      <c r="R6">
        <f>'Ferment 3'!L25</f>
        <v>13.29700082867541</v>
      </c>
      <c r="S6" t="str">
        <f>'Ferment 3'!P25</f>
        <v/>
      </c>
      <c r="T6" t="str">
        <f>'Ferment 3'!Q25</f>
        <v/>
      </c>
      <c r="U6">
        <f>'Ferment 3'!R25</f>
        <v>13.29700082867541</v>
      </c>
      <c r="V6">
        <f>'Ferment 3'!S25</f>
        <v>13.29700082867541</v>
      </c>
      <c r="W6">
        <f>'Ferment 3'!T25</f>
        <v>1</v>
      </c>
    </row>
    <row r="7" spans="1:23">
      <c r="A7">
        <f>'Ferment 1'!B26</f>
        <v>1.5</v>
      </c>
      <c r="B7">
        <f>'Ferment 1'!L26</f>
        <v>12.974576768958864</v>
      </c>
      <c r="C7" t="str">
        <f>'Ferment 1'!P26</f>
        <v/>
      </c>
      <c r="D7" t="str">
        <f>'Ferment 1'!Q26</f>
        <v/>
      </c>
      <c r="E7">
        <f>'Ferment 1'!R26</f>
        <v>12.974576768958864</v>
      </c>
      <c r="F7">
        <f>'Ferment 1'!S26</f>
        <v>12.974576768958864</v>
      </c>
      <c r="G7">
        <f>'Ferment 1'!T26</f>
        <v>1.5</v>
      </c>
      <c r="I7">
        <f t="shared" si="0"/>
        <v>1.5</v>
      </c>
      <c r="J7">
        <f>'Ferment 2'!L26</f>
        <v>13.043561349045957</v>
      </c>
      <c r="K7" t="str">
        <f>'Ferment 2'!P26</f>
        <v/>
      </c>
      <c r="L7" t="str">
        <f>'Ferment 2'!Q26</f>
        <v/>
      </c>
      <c r="M7">
        <f>'Ferment 2'!R26</f>
        <v>13.043561349045957</v>
      </c>
      <c r="N7">
        <f>'Ferment 2'!S26</f>
        <v>13.043561349045957</v>
      </c>
      <c r="O7">
        <f>'Ferment 2'!T26</f>
        <v>1.5</v>
      </c>
      <c r="Q7">
        <f t="shared" si="1"/>
        <v>1.5</v>
      </c>
      <c r="R7">
        <f>'Ferment 3'!L26</f>
        <v>13.153221459856409</v>
      </c>
      <c r="S7" t="str">
        <f>'Ferment 3'!P26</f>
        <v/>
      </c>
      <c r="T7" t="str">
        <f>'Ferment 3'!Q26</f>
        <v/>
      </c>
      <c r="U7">
        <f>'Ferment 3'!R26</f>
        <v>13.153221459856409</v>
      </c>
      <c r="V7">
        <f>'Ferment 3'!S26</f>
        <v>13.153221459856409</v>
      </c>
      <c r="W7">
        <f>'Ferment 3'!T26</f>
        <v>1.5</v>
      </c>
    </row>
    <row r="8" spans="1:23">
      <c r="A8">
        <f>'Ferment 1'!B27</f>
        <v>2</v>
      </c>
      <c r="B8">
        <f>'Ferment 1'!L27</f>
        <v>12.504474599525475</v>
      </c>
      <c r="C8" t="str">
        <f>'Ferment 1'!P27</f>
        <v/>
      </c>
      <c r="D8" t="str">
        <f>'Ferment 1'!Q27</f>
        <v/>
      </c>
      <c r="E8">
        <f>'Ferment 1'!R27</f>
        <v>12.504474599525475</v>
      </c>
      <c r="F8">
        <f>'Ferment 1'!S27</f>
        <v>12.504474599525475</v>
      </c>
      <c r="G8">
        <f>'Ferment 1'!T27</f>
        <v>2</v>
      </c>
      <c r="I8">
        <f t="shared" si="0"/>
        <v>2</v>
      </c>
      <c r="J8">
        <f>'Ferment 2'!L27</f>
        <v>12.568355723513225</v>
      </c>
      <c r="K8" t="str">
        <f>'Ferment 2'!P27</f>
        <v/>
      </c>
      <c r="L8" t="str">
        <f>'Ferment 2'!Q27</f>
        <v/>
      </c>
      <c r="M8">
        <f>'Ferment 2'!R27</f>
        <v>12.568355723513225</v>
      </c>
      <c r="N8">
        <f>'Ferment 2'!S27</f>
        <v>12.568355723513225</v>
      </c>
      <c r="O8">
        <f>'Ferment 2'!T27</f>
        <v>2</v>
      </c>
      <c r="Q8">
        <f t="shared" si="1"/>
        <v>2</v>
      </c>
      <c r="R8">
        <f>'Ferment 3'!L27</f>
        <v>12.729715707453449</v>
      </c>
      <c r="S8" t="str">
        <f>'Ferment 3'!P27</f>
        <v/>
      </c>
      <c r="T8" t="str">
        <f>'Ferment 3'!Q27</f>
        <v/>
      </c>
      <c r="U8">
        <f>'Ferment 3'!R27</f>
        <v>12.729715707453449</v>
      </c>
      <c r="V8">
        <f>'Ferment 3'!S27</f>
        <v>12.729715707453449</v>
      </c>
      <c r="W8">
        <f>'Ferment 3'!T27</f>
        <v>2</v>
      </c>
    </row>
    <row r="9" spans="1:23">
      <c r="A9">
        <f>'Ferment 1'!B28</f>
        <v>2.5</v>
      </c>
      <c r="B9">
        <f>'Ferment 1'!L28</f>
        <v>11.778901817160452</v>
      </c>
      <c r="C9" t="str">
        <f>'Ferment 1'!P28</f>
        <v/>
      </c>
      <c r="D9" t="str">
        <f>'Ferment 1'!Q28</f>
        <v/>
      </c>
      <c r="E9">
        <f>'Ferment 1'!R28</f>
        <v>11.778901817160452</v>
      </c>
      <c r="F9">
        <f>'Ferment 1'!S28</f>
        <v>11.778901817160452</v>
      </c>
      <c r="G9">
        <f>'Ferment 1'!T28</f>
        <v>2.5</v>
      </c>
      <c r="I9">
        <f t="shared" si="0"/>
        <v>2.5</v>
      </c>
      <c r="J9">
        <f>'Ferment 2'!L28</f>
        <v>11.671833240355793</v>
      </c>
      <c r="K9" t="str">
        <f>'Ferment 2'!P28</f>
        <v/>
      </c>
      <c r="L9" t="str">
        <f>'Ferment 2'!Q28</f>
        <v/>
      </c>
      <c r="M9">
        <f>'Ferment 2'!R28</f>
        <v>11.671833240355793</v>
      </c>
      <c r="N9">
        <f>'Ferment 2'!S28</f>
        <v>11.671833240355793</v>
      </c>
      <c r="O9">
        <f>'Ferment 2'!T28</f>
        <v>2.5</v>
      </c>
      <c r="Q9">
        <f t="shared" si="1"/>
        <v>2.5</v>
      </c>
      <c r="R9">
        <f>'Ferment 3'!L28</f>
        <v>11.705205889679593</v>
      </c>
      <c r="S9" t="str">
        <f>'Ferment 3'!P28</f>
        <v/>
      </c>
      <c r="T9" t="str">
        <f>'Ferment 3'!Q28</f>
        <v/>
      </c>
      <c r="U9">
        <f>'Ferment 3'!R28</f>
        <v>11.705205889679593</v>
      </c>
      <c r="V9">
        <f>'Ferment 3'!S28</f>
        <v>11.705205889679593</v>
      </c>
      <c r="W9">
        <f>'Ferment 3'!T28</f>
        <v>2.5</v>
      </c>
    </row>
    <row r="10" spans="1:23">
      <c r="A10">
        <f>'Ferment 1'!B29</f>
        <v>3</v>
      </c>
      <c r="B10">
        <f>'Ferment 1'!L29</f>
        <v>11.155687812168408</v>
      </c>
      <c r="C10" t="str">
        <f>'Ferment 1'!P29</f>
        <v/>
      </c>
      <c r="D10" t="str">
        <f>'Ferment 1'!Q29</f>
        <v/>
      </c>
      <c r="E10">
        <f>'Ferment 1'!R29</f>
        <v>11.155687812168408</v>
      </c>
      <c r="F10">
        <f>'Ferment 1'!S29</f>
        <v>11.155687812168408</v>
      </c>
      <c r="G10">
        <f>'Ferment 1'!T29</f>
        <v>3</v>
      </c>
      <c r="I10">
        <f t="shared" si="0"/>
        <v>3</v>
      </c>
      <c r="J10">
        <f>'Ferment 2'!L29</f>
        <v>10.818722646814622</v>
      </c>
      <c r="K10" t="str">
        <f>'Ferment 2'!P29</f>
        <v/>
      </c>
      <c r="L10" t="str">
        <f>'Ferment 2'!Q29</f>
        <v/>
      </c>
      <c r="M10">
        <f>'Ferment 2'!R29</f>
        <v>10.818722646814622</v>
      </c>
      <c r="N10">
        <f>'Ferment 2'!S29</f>
        <v>10.818722646814622</v>
      </c>
      <c r="O10">
        <f>'Ferment 2'!T29</f>
        <v>3</v>
      </c>
      <c r="Q10">
        <f t="shared" si="1"/>
        <v>3</v>
      </c>
      <c r="R10">
        <f>'Ferment 3'!L29</f>
        <v>10.609700090081379</v>
      </c>
      <c r="S10" t="str">
        <f>'Ferment 3'!P29</f>
        <v/>
      </c>
      <c r="T10" t="str">
        <f>'Ferment 3'!Q29</f>
        <v/>
      </c>
      <c r="U10">
        <f>'Ferment 3'!R29</f>
        <v>10.609700090081379</v>
      </c>
      <c r="V10">
        <f>'Ferment 3'!S29</f>
        <v>10.609700090081379</v>
      </c>
      <c r="W10">
        <f>'Ferment 3'!T29</f>
        <v>3</v>
      </c>
    </row>
    <row r="11" spans="1:23">
      <c r="A11">
        <f>'Ferment 1'!B30</f>
        <v>3.5</v>
      </c>
      <c r="B11">
        <f>'Ferment 1'!L30</f>
        <v>10.535805087917943</v>
      </c>
      <c r="C11">
        <f>'Ferment 1'!P30</f>
        <v>10.299397855529914</v>
      </c>
      <c r="D11">
        <f>'Ferment 1'!Q30</f>
        <v>10.772212320305972</v>
      </c>
      <c r="E11">
        <f>'Ferment 1'!R30</f>
        <v>10.299397855529914</v>
      </c>
      <c r="F11">
        <f>'Ferment 1'!S30</f>
        <v>10.772212320305972</v>
      </c>
      <c r="G11" t="str">
        <f>'Ferment 1'!T30</f>
        <v/>
      </c>
      <c r="I11">
        <f t="shared" si="0"/>
        <v>3.5</v>
      </c>
      <c r="J11">
        <f>'Ferment 2'!L30</f>
        <v>9.9653244975928956</v>
      </c>
      <c r="K11" t="str">
        <f>'Ferment 2'!P30</f>
        <v/>
      </c>
      <c r="L11" t="str">
        <f>'Ferment 2'!Q30</f>
        <v/>
      </c>
      <c r="M11">
        <f>'Ferment 2'!R30</f>
        <v>9.9653244975928956</v>
      </c>
      <c r="N11">
        <f>'Ferment 2'!S30</f>
        <v>9.9653244975928956</v>
      </c>
      <c r="O11">
        <f>'Ferment 2'!T30</f>
        <v>3.5</v>
      </c>
      <c r="Q11">
        <f t="shared" si="1"/>
        <v>3.5</v>
      </c>
      <c r="R11">
        <f>'Ferment 3'!L30</f>
        <v>9.5139053358628818</v>
      </c>
      <c r="S11" t="str">
        <f>'Ferment 3'!P30</f>
        <v/>
      </c>
      <c r="T11" t="str">
        <f>'Ferment 3'!Q30</f>
        <v/>
      </c>
      <c r="U11">
        <f>'Ferment 3'!R30</f>
        <v>9.5139053358628818</v>
      </c>
      <c r="V11">
        <f>'Ferment 3'!S30</f>
        <v>9.5139053358628818</v>
      </c>
      <c r="W11">
        <f>'Ferment 3'!T30</f>
        <v>3.5</v>
      </c>
    </row>
    <row r="12" spans="1:23">
      <c r="A12">
        <f>'Ferment 1'!B31</f>
        <v>4</v>
      </c>
      <c r="B12">
        <f>'Ferment 1'!L31</f>
        <v>9.9281072861657336</v>
      </c>
      <c r="C12">
        <f>'Ferment 1'!P31</f>
        <v>9.6704884772903466</v>
      </c>
      <c r="D12">
        <f>'Ferment 1'!Q31</f>
        <v>10.185726095041121</v>
      </c>
      <c r="E12">
        <f>'Ferment 1'!R31</f>
        <v>9.6704884772903466</v>
      </c>
      <c r="F12">
        <f>'Ferment 1'!S31</f>
        <v>10.185726095041121</v>
      </c>
      <c r="G12" t="str">
        <f>'Ferment 1'!T31</f>
        <v/>
      </c>
      <c r="I12">
        <f t="shared" si="0"/>
        <v>4</v>
      </c>
      <c r="J12">
        <f>'Ferment 2'!L31</f>
        <v>8.0748503552858537</v>
      </c>
      <c r="K12" t="str">
        <f>'Ferment 2'!P31</f>
        <v/>
      </c>
      <c r="L12" t="str">
        <f>'Ferment 2'!Q31</f>
        <v/>
      </c>
      <c r="M12">
        <f>'Ferment 2'!R31</f>
        <v>8.0748503552858537</v>
      </c>
      <c r="N12">
        <f>'Ferment 2'!S31</f>
        <v>8.0748503552858537</v>
      </c>
      <c r="O12">
        <f>'Ferment 2'!T31</f>
        <v>4</v>
      </c>
      <c r="Q12">
        <f t="shared" si="1"/>
        <v>4</v>
      </c>
      <c r="R12">
        <f>'Ferment 3'!L31</f>
        <v>8.2954837374386603</v>
      </c>
      <c r="S12" t="str">
        <f>'Ferment 3'!P31</f>
        <v/>
      </c>
      <c r="T12" t="str">
        <f>'Ferment 3'!Q31</f>
        <v/>
      </c>
      <c r="U12">
        <f>'Ferment 3'!R31</f>
        <v>8.2954837374386603</v>
      </c>
      <c r="V12">
        <f>'Ferment 3'!S31</f>
        <v>8.2954837374386603</v>
      </c>
      <c r="W12">
        <f>'Ferment 3'!T31</f>
        <v>4</v>
      </c>
    </row>
    <row r="13" spans="1:23">
      <c r="A13">
        <f>'Ferment 1'!B32</f>
        <v>4.5</v>
      </c>
      <c r="B13">
        <f>'Ferment 1'!L32</f>
        <v>9.3350924704833336</v>
      </c>
      <c r="C13">
        <f>'Ferment 1'!P32</f>
        <v>9.0537115821351666</v>
      </c>
      <c r="D13">
        <f>'Ferment 1'!Q32</f>
        <v>9.6164733588315006</v>
      </c>
      <c r="E13">
        <f>'Ferment 1'!R32</f>
        <v>9.0537115821351666</v>
      </c>
      <c r="F13">
        <f>'Ferment 1'!S32</f>
        <v>9.6164733588315006</v>
      </c>
      <c r="G13" t="str">
        <f>'Ferment 1'!T32</f>
        <v/>
      </c>
      <c r="I13">
        <f t="shared" si="0"/>
        <v>4.5</v>
      </c>
      <c r="J13">
        <f>'Ferment 2'!L32</f>
        <v>6.2758973663873734</v>
      </c>
      <c r="K13" t="str">
        <f>'Ferment 2'!P32</f>
        <v/>
      </c>
      <c r="L13" t="str">
        <f>'Ferment 2'!Q32</f>
        <v/>
      </c>
      <c r="M13">
        <f>'Ferment 2'!R32</f>
        <v>6.2758973663873734</v>
      </c>
      <c r="N13">
        <f>'Ferment 2'!S32</f>
        <v>6.2758973663873734</v>
      </c>
      <c r="O13">
        <f>'Ferment 2'!T32</f>
        <v>4.5</v>
      </c>
      <c r="Q13">
        <f t="shared" si="1"/>
        <v>4.5</v>
      </c>
      <c r="R13">
        <f>'Ferment 3'!L32</f>
        <v>6.8040815076057255</v>
      </c>
      <c r="S13" t="str">
        <f>'Ferment 3'!P32</f>
        <v/>
      </c>
      <c r="T13" t="str">
        <f>'Ferment 3'!Q32</f>
        <v/>
      </c>
      <c r="U13">
        <f>'Ferment 3'!R32</f>
        <v>6.8040815076057255</v>
      </c>
      <c r="V13">
        <f>'Ferment 3'!S32</f>
        <v>6.8040815076057255</v>
      </c>
      <c r="W13">
        <f>'Ferment 3'!T32</f>
        <v>4.5</v>
      </c>
    </row>
    <row r="14" spans="1:23">
      <c r="A14">
        <f>'Ferment 1'!B33</f>
        <v>5</v>
      </c>
      <c r="B14">
        <f>'Ferment 1'!L33</f>
        <v>8.757412024697679</v>
      </c>
      <c r="C14">
        <f>'Ferment 1'!P33</f>
        <v>8.4503100213680735</v>
      </c>
      <c r="D14">
        <f>'Ferment 1'!Q33</f>
        <v>9.0645140280272845</v>
      </c>
      <c r="E14">
        <f>'Ferment 1'!R33</f>
        <v>8.4503100213680735</v>
      </c>
      <c r="F14">
        <f>'Ferment 1'!S33</f>
        <v>9.0645140280272845</v>
      </c>
      <c r="G14" t="str">
        <f>'Ferment 1'!T33</f>
        <v/>
      </c>
      <c r="I14">
        <f t="shared" si="0"/>
        <v>5</v>
      </c>
      <c r="J14">
        <f>'Ferment 2'!L33</f>
        <v>4.783781826722624</v>
      </c>
      <c r="K14" t="str">
        <f>'Ferment 2'!P33</f>
        <v/>
      </c>
      <c r="L14" t="str">
        <f>'Ferment 2'!Q33</f>
        <v/>
      </c>
      <c r="M14">
        <f>'Ferment 2'!R33</f>
        <v>4.783781826722624</v>
      </c>
      <c r="N14">
        <f>'Ferment 2'!S33</f>
        <v>4.783781826722624</v>
      </c>
      <c r="O14">
        <f>'Ferment 2'!T33</f>
        <v>5</v>
      </c>
      <c r="Q14">
        <f t="shared" si="1"/>
        <v>5</v>
      </c>
      <c r="R14">
        <f>'Ferment 3'!L33</f>
        <v>5.2254936000149126</v>
      </c>
      <c r="S14" t="str">
        <f>'Ferment 3'!P33</f>
        <v/>
      </c>
      <c r="T14" t="str">
        <f>'Ferment 3'!Q33</f>
        <v/>
      </c>
      <c r="U14">
        <f>'Ferment 3'!R33</f>
        <v>5.2254936000149126</v>
      </c>
      <c r="V14">
        <f>'Ferment 3'!S33</f>
        <v>5.2254936000149126</v>
      </c>
      <c r="W14">
        <f>'Ferment 3'!T33</f>
        <v>5</v>
      </c>
    </row>
    <row r="15" spans="1:23">
      <c r="A15">
        <f>'Ferment 1'!B34</f>
        <v>5.5</v>
      </c>
      <c r="B15">
        <f>'Ferment 1'!L34</f>
        <v>8.1956463469897542</v>
      </c>
      <c r="C15">
        <f>'Ferment 1'!P34</f>
        <v>7.8613160327035168</v>
      </c>
      <c r="D15">
        <f>'Ferment 1'!Q34</f>
        <v>8.5299766612759917</v>
      </c>
      <c r="E15">
        <f>'Ferment 1'!R34</f>
        <v>7.8613160327035168</v>
      </c>
      <c r="F15">
        <f>'Ferment 1'!S34</f>
        <v>8.5299766612759917</v>
      </c>
      <c r="G15" t="str">
        <f>'Ferment 1'!T34</f>
        <v/>
      </c>
      <c r="I15">
        <f t="shared" si="0"/>
        <v>5.5</v>
      </c>
      <c r="J15">
        <f>'Ferment 2'!L34</f>
        <v>3.5318915903990087</v>
      </c>
      <c r="K15" t="str">
        <f>'Ferment 2'!P34</f>
        <v/>
      </c>
      <c r="L15" t="str">
        <f>'Ferment 2'!Q34</f>
        <v/>
      </c>
      <c r="M15">
        <f>'Ferment 2'!R34</f>
        <v>3.5318915903990087</v>
      </c>
      <c r="N15">
        <f>'Ferment 2'!S34</f>
        <v>3.5318915903990087</v>
      </c>
      <c r="O15">
        <f>'Ferment 2'!T34</f>
        <v>5.5</v>
      </c>
      <c r="Q15">
        <f t="shared" si="1"/>
        <v>5.5</v>
      </c>
      <c r="R15">
        <f>'Ferment 3'!L34</f>
        <v>3.6935272711363569</v>
      </c>
      <c r="S15" t="str">
        <f>'Ferment 3'!P34</f>
        <v/>
      </c>
      <c r="T15" t="str">
        <f>'Ferment 3'!Q34</f>
        <v/>
      </c>
      <c r="U15">
        <f>'Ferment 3'!R34</f>
        <v>3.6935272711363569</v>
      </c>
      <c r="V15">
        <f>'Ferment 3'!S34</f>
        <v>3.6935272711363569</v>
      </c>
      <c r="W15">
        <f>'Ferment 3'!T34</f>
        <v>5.5</v>
      </c>
    </row>
    <row r="16" spans="1:23">
      <c r="A16">
        <f>'Ferment 1'!B35</f>
        <v>6</v>
      </c>
      <c r="B16">
        <f>'Ferment 1'!L35</f>
        <v>7.6503458935640092</v>
      </c>
      <c r="C16">
        <f>'Ferment 1'!P35</f>
        <v>7.2876193296999396</v>
      </c>
      <c r="D16">
        <f>'Ferment 1'!Q35</f>
        <v>8.0130724574280787</v>
      </c>
      <c r="E16">
        <f>'Ferment 1'!R35</f>
        <v>7.2876193296999396</v>
      </c>
      <c r="F16">
        <f>'Ferment 1'!S35</f>
        <v>8.0130724574280787</v>
      </c>
      <c r="G16" t="str">
        <f>'Ferment 1'!T35</f>
        <v/>
      </c>
      <c r="I16">
        <f t="shared" si="0"/>
        <v>6</v>
      </c>
      <c r="J16">
        <f>'Ferment 2'!L35</f>
        <v>2.4800251329470742</v>
      </c>
      <c r="K16" t="str">
        <f>'Ferment 2'!P35</f>
        <v/>
      </c>
      <c r="L16" t="str">
        <f>'Ferment 2'!Q35</f>
        <v/>
      </c>
      <c r="M16">
        <f>'Ferment 2'!R35</f>
        <v>2.4800251329470742</v>
      </c>
      <c r="N16">
        <f>'Ferment 2'!S35</f>
        <v>2.4800251329470742</v>
      </c>
      <c r="O16">
        <f>'Ferment 2'!T35</f>
        <v>6</v>
      </c>
      <c r="Q16">
        <f t="shared" si="1"/>
        <v>6</v>
      </c>
      <c r="R16">
        <f>'Ferment 3'!L35</f>
        <v>2.3722951918158905</v>
      </c>
      <c r="S16" t="str">
        <f>'Ferment 3'!P35</f>
        <v/>
      </c>
      <c r="T16" t="str">
        <f>'Ferment 3'!Q35</f>
        <v/>
      </c>
      <c r="U16">
        <f>'Ferment 3'!R35</f>
        <v>2.3722951918158905</v>
      </c>
      <c r="V16">
        <f>'Ferment 3'!S35</f>
        <v>2.3722951918158905</v>
      </c>
      <c r="W16">
        <f>'Ferment 3'!T35</f>
        <v>6</v>
      </c>
    </row>
    <row r="17" spans="1:23">
      <c r="A17">
        <f>'Ferment 1'!B36</f>
        <v>6.5</v>
      </c>
      <c r="B17">
        <f>'Ferment 1'!L36</f>
        <v>7.1220275243971116</v>
      </c>
      <c r="C17">
        <f>'Ferment 1'!P36</f>
        <v>6.7299904806183894</v>
      </c>
      <c r="D17">
        <f>'Ferment 1'!Q36</f>
        <v>7.5140645681758338</v>
      </c>
      <c r="E17">
        <f>'Ferment 1'!R36</f>
        <v>6.7299904806183894</v>
      </c>
      <c r="F17">
        <f>'Ferment 1'!S36</f>
        <v>7.5140645681758338</v>
      </c>
      <c r="G17" t="str">
        <f>'Ferment 1'!T36</f>
        <v/>
      </c>
      <c r="I17">
        <f t="shared" si="0"/>
        <v>6.5</v>
      </c>
      <c r="J17">
        <f>'Ferment 2'!L36</f>
        <v>1.6068775296435964</v>
      </c>
      <c r="K17">
        <f>'Ferment 2'!P36</f>
        <v>1.483173438360782</v>
      </c>
      <c r="L17">
        <f>'Ferment 2'!Q36</f>
        <v>1.7305816209264109</v>
      </c>
      <c r="M17">
        <f>'Ferment 2'!R36</f>
        <v>1.483173438360782</v>
      </c>
      <c r="N17">
        <f>'Ferment 2'!S36</f>
        <v>1.7305816209264109</v>
      </c>
      <c r="O17" t="str">
        <f>'Ferment 2'!T36</f>
        <v/>
      </c>
      <c r="Q17">
        <f t="shared" si="1"/>
        <v>6.5</v>
      </c>
      <c r="R17">
        <f>'Ferment 3'!L36</f>
        <v>1.3434970727984805</v>
      </c>
      <c r="S17">
        <f>'Ferment 3'!P36</f>
        <v>1.1222053858198866</v>
      </c>
      <c r="T17">
        <f>'Ferment 3'!Q36</f>
        <v>1.5647887597770744</v>
      </c>
      <c r="U17">
        <f>'Ferment 3'!R36</f>
        <v>1.1222053858198866</v>
      </c>
      <c r="V17">
        <f>'Ferment 3'!S36</f>
        <v>1.5647887597770744</v>
      </c>
      <c r="W17" t="str">
        <f>'Ferment 3'!T36</f>
        <v/>
      </c>
    </row>
    <row r="18" spans="1:23">
      <c r="A18">
        <f>'Ferment 1'!B37</f>
        <v>7</v>
      </c>
      <c r="B18">
        <f>'Ferment 1'!L37</f>
        <v>6.6111693099112951</v>
      </c>
      <c r="C18">
        <f>'Ferment 1'!P37</f>
        <v>6.1890979773890455</v>
      </c>
      <c r="D18">
        <f>'Ferment 1'!Q37</f>
        <v>7.0332406424335447</v>
      </c>
      <c r="E18">
        <f>'Ferment 1'!R37</f>
        <v>6.1890979773890455</v>
      </c>
      <c r="F18">
        <f>'Ferment 1'!S37</f>
        <v>7.0332406424335447</v>
      </c>
      <c r="G18" t="str">
        <f>'Ferment 1'!T37</f>
        <v/>
      </c>
      <c r="I18">
        <f t="shared" si="0"/>
        <v>7</v>
      </c>
      <c r="J18">
        <f>'Ferment 2'!L37</f>
        <v>0.89969088133391928</v>
      </c>
      <c r="K18">
        <f>'Ferment 2'!P37</f>
        <v>0.7722561830182435</v>
      </c>
      <c r="L18">
        <f>'Ferment 2'!Q37</f>
        <v>1.0271255796495951</v>
      </c>
      <c r="M18">
        <f>'Ferment 2'!R37</f>
        <v>0.7722561830182435</v>
      </c>
      <c r="N18">
        <f>'Ferment 2'!S37</f>
        <v>1.0271255796495951</v>
      </c>
      <c r="O18" t="str">
        <f>'Ferment 2'!T37</f>
        <v/>
      </c>
      <c r="Q18">
        <f t="shared" si="1"/>
        <v>7</v>
      </c>
      <c r="R18">
        <f>'Ferment 3'!L37</f>
        <v>0.59936655736051658</v>
      </c>
      <c r="S18">
        <f>'Ferment 3'!P37</f>
        <v>0.37140126472187451</v>
      </c>
      <c r="T18">
        <f>'Ferment 3'!Q37</f>
        <v>0.82733184999915865</v>
      </c>
      <c r="U18">
        <f>'Ferment 3'!R37</f>
        <v>0.37140126472187451</v>
      </c>
      <c r="V18">
        <f>'Ferment 3'!S37</f>
        <v>0.82733184999915865</v>
      </c>
      <c r="W18" t="str">
        <f>'Ferment 3'!T37</f>
        <v/>
      </c>
    </row>
    <row r="19" spans="1:23">
      <c r="A19">
        <f>'Ferment 1'!B38</f>
        <v>7.5</v>
      </c>
      <c r="B19">
        <f>'Ferment 1'!L38</f>
        <v>6.1182049382156221</v>
      </c>
      <c r="C19">
        <f>'Ferment 1'!P38</f>
        <v>5.6655195526997213</v>
      </c>
      <c r="D19">
        <f>'Ferment 1'!Q38</f>
        <v>6.5708903237315228</v>
      </c>
      <c r="E19">
        <f>'Ferment 1'!R38</f>
        <v>5.6655195526997213</v>
      </c>
      <c r="F19">
        <f>'Ferment 1'!S38</f>
        <v>6.5708903237315228</v>
      </c>
      <c r="G19" t="str">
        <f>'Ferment 1'!T38</f>
        <v/>
      </c>
      <c r="I19">
        <f t="shared" si="0"/>
        <v>7.5</v>
      </c>
      <c r="J19">
        <f>'Ferment 2'!L38</f>
        <v>0.34571479803706562</v>
      </c>
      <c r="K19">
        <f>'Ferment 2'!P38</f>
        <v>0.21417992628258456</v>
      </c>
      <c r="L19">
        <f>'Ferment 2'!Q38</f>
        <v>0.4772496697915467</v>
      </c>
      <c r="M19">
        <f>'Ferment 2'!R38</f>
        <v>0.21417992628258456</v>
      </c>
      <c r="N19">
        <f>'Ferment 2'!S38</f>
        <v>0.4772496697915467</v>
      </c>
      <c r="O19" t="str">
        <f>'Ferment 2'!T38</f>
        <v/>
      </c>
      <c r="Q19">
        <f t="shared" si="1"/>
        <v>7.5</v>
      </c>
      <c r="R19">
        <f>'Ferment 3'!L38</f>
        <v>8.1458784051197511E-2</v>
      </c>
      <c r="S19">
        <f>'Ferment 3'!P38</f>
        <v>-0.153841223937349</v>
      </c>
      <c r="T19">
        <f>'Ferment 3'!Q38</f>
        <v>0.31675879203974405</v>
      </c>
      <c r="U19">
        <f>'Ferment 3'!R38</f>
        <v>-0.153841223937349</v>
      </c>
      <c r="V19">
        <f>'Ferment 3'!S38</f>
        <v>0.31675879203974405</v>
      </c>
      <c r="W19" t="str">
        <f>'Ferment 3'!T38</f>
        <v/>
      </c>
    </row>
    <row r="20" spans="1:23">
      <c r="A20">
        <f>'Ferment 1'!B39</f>
        <v>8</v>
      </c>
      <c r="B20">
        <f>'Ferment 1'!L39</f>
        <v>5.6435178255837766</v>
      </c>
      <c r="C20">
        <f>'Ferment 1'!P39</f>
        <v>5.1597486768542664</v>
      </c>
      <c r="D20">
        <f>'Ferment 1'!Q39</f>
        <v>6.1272869743132867</v>
      </c>
      <c r="E20">
        <f>'Ferment 1'!R39</f>
        <v>5.1597486768542664</v>
      </c>
      <c r="F20">
        <f>'Ferment 1'!S39</f>
        <v>6.1272869743132867</v>
      </c>
      <c r="G20" t="str">
        <f>'Ferment 1'!T39</f>
        <v/>
      </c>
      <c r="I20">
        <f t="shared" si="0"/>
        <v>8</v>
      </c>
      <c r="J20">
        <f>'Ferment 2'!L39</f>
        <v>-7.3055501164473763E-2</v>
      </c>
      <c r="K20">
        <f>'Ferment 2'!P39</f>
        <v>-0.20902668435447291</v>
      </c>
      <c r="L20">
        <f>'Ferment 2'!Q39</f>
        <v>6.2915682025525388E-2</v>
      </c>
      <c r="M20">
        <f>'Ferment 2'!R39</f>
        <v>-0.20902668435447291</v>
      </c>
      <c r="N20">
        <f>'Ferment 2'!S39</f>
        <v>6.2915682025525388E-2</v>
      </c>
      <c r="O20" t="str">
        <f>'Ferment 2'!T39</f>
        <v/>
      </c>
      <c r="Q20">
        <f t="shared" si="1"/>
        <v>8</v>
      </c>
      <c r="R20">
        <f>'Ferment 3'!L39</f>
        <v>-0.27314489012476506</v>
      </c>
      <c r="S20">
        <f>'Ferment 3'!P39</f>
        <v>-0.51638092376410283</v>
      </c>
      <c r="T20">
        <f>'Ferment 3'!Q39</f>
        <v>-2.9908856485427349E-2</v>
      </c>
      <c r="U20">
        <f>'Ferment 3'!R39</f>
        <v>-0.51638092376410283</v>
      </c>
      <c r="V20">
        <f>'Ferment 3'!S39</f>
        <v>-2.9908856485427349E-2</v>
      </c>
      <c r="W20" t="str">
        <f>'Ferment 3'!T39</f>
        <v/>
      </c>
    </row>
    <row r="21" spans="1:23">
      <c r="A21">
        <f>'Ferment 1'!B40</f>
        <v>8.5</v>
      </c>
      <c r="B21">
        <f>'Ferment 1'!L40</f>
        <v>5.1874350421123969</v>
      </c>
      <c r="C21">
        <f>'Ferment 1'!P40</f>
        <v>4.672197424361622</v>
      </c>
      <c r="D21">
        <f>'Ferment 1'!Q40</f>
        <v>5.7026726598631718</v>
      </c>
      <c r="E21">
        <f>'Ferment 1'!R40</f>
        <v>4.672197424361622</v>
      </c>
      <c r="F21">
        <f>'Ferment 1'!S40</f>
        <v>5.7026726598631718</v>
      </c>
      <c r="G21" t="str">
        <f>'Ferment 1'!T40</f>
        <v/>
      </c>
      <c r="I21">
        <f t="shared" si="0"/>
        <v>8.5</v>
      </c>
      <c r="J21">
        <f>'Ferment 2'!L40</f>
        <v>-0.38027865728275506</v>
      </c>
      <c r="K21">
        <f>'Ferment 2'!P40</f>
        <v>-0.52099050058909835</v>
      </c>
      <c r="L21">
        <f>'Ferment 2'!Q40</f>
        <v>-0.2395668139764118</v>
      </c>
      <c r="M21">
        <f>'Ferment 2'!R40</f>
        <v>-0.52099050058909835</v>
      </c>
      <c r="N21">
        <f>'Ferment 2'!S40</f>
        <v>-0.2395668139764118</v>
      </c>
      <c r="O21" t="str">
        <f>'Ferment 2'!T40</f>
        <v/>
      </c>
      <c r="Q21">
        <f t="shared" si="1"/>
        <v>8.5</v>
      </c>
      <c r="R21">
        <f>'Ferment 3'!L40</f>
        <v>-0.51669049110388843</v>
      </c>
      <c r="S21">
        <f>'Ferment 3'!P40</f>
        <v>-0.76840699344607222</v>
      </c>
      <c r="T21">
        <f>'Ferment 3'!Q40</f>
        <v>-0.26497398876170464</v>
      </c>
      <c r="U21">
        <f>'Ferment 3'!R40</f>
        <v>-0.76840699344607222</v>
      </c>
      <c r="V21">
        <f>'Ferment 3'!S40</f>
        <v>-0.26497398876170464</v>
      </c>
      <c r="W21" t="str">
        <f>'Ferment 3'!T40</f>
        <v/>
      </c>
    </row>
    <row r="22" spans="1:23">
      <c r="A22">
        <f>'Ferment 1'!B41</f>
        <v>9</v>
      </c>
      <c r="B22">
        <f>'Ferment 1'!L41</f>
        <v>4.750221203641261</v>
      </c>
      <c r="C22">
        <f>'Ferment 1'!P41</f>
        <v>4.2031967995158723</v>
      </c>
      <c r="D22">
        <f>'Ferment 1'!Q41</f>
        <v>5.2972456077666497</v>
      </c>
      <c r="E22">
        <f>'Ferment 1'!R41</f>
        <v>4.2031967995158723</v>
      </c>
      <c r="F22">
        <f>'Ferment 1'!S41</f>
        <v>5.2972456077666497</v>
      </c>
      <c r="G22" t="str">
        <f>'Ferment 1'!T41</f>
        <v/>
      </c>
      <c r="I22">
        <f t="shared" si="0"/>
        <v>9</v>
      </c>
      <c r="J22">
        <f>'Ferment 2'!L41</f>
        <v>-0.60158178030418541</v>
      </c>
      <c r="K22">
        <f>'Ferment 2'!P41</f>
        <v>-0.74730893306992618</v>
      </c>
      <c r="L22">
        <f>'Ferment 2'!Q41</f>
        <v>-0.45585462753844463</v>
      </c>
      <c r="M22">
        <f>'Ferment 2'!R41</f>
        <v>-0.74730893306992618</v>
      </c>
      <c r="N22">
        <f>'Ferment 2'!S41</f>
        <v>-0.45585462753844463</v>
      </c>
      <c r="O22" t="str">
        <f>'Ferment 2'!T41</f>
        <v/>
      </c>
      <c r="Q22">
        <f t="shared" si="1"/>
        <v>9</v>
      </c>
      <c r="R22">
        <f>'Ferment 3'!L41</f>
        <v>-0.68674142001053351</v>
      </c>
      <c r="S22">
        <f>'Ferment 3'!P41</f>
        <v>-0.94742970557735151</v>
      </c>
      <c r="T22">
        <f>'Ferment 3'!Q41</f>
        <v>-0.42605313444371551</v>
      </c>
      <c r="U22">
        <f>'Ferment 3'!R41</f>
        <v>-0.94742970557735151</v>
      </c>
      <c r="V22">
        <f>'Ferment 3'!S41</f>
        <v>-0.42605313444371551</v>
      </c>
      <c r="W22" t="str">
        <f>'Ferment 3'!T41</f>
        <v/>
      </c>
    </row>
    <row r="23" spans="1:23">
      <c r="A23">
        <f>'Ferment 1'!B42</f>
        <v>9.5</v>
      </c>
      <c r="B23">
        <f>'Ferment 1'!L42</f>
        <v>4.3320725217397333</v>
      </c>
      <c r="C23">
        <f>'Ferment 1'!P42</f>
        <v>3.7529954308854996</v>
      </c>
      <c r="D23">
        <f>'Ferment 1'!Q42</f>
        <v>4.9111496125939675</v>
      </c>
      <c r="E23">
        <f>'Ferment 1'!R42</f>
        <v>3.7529954308854996</v>
      </c>
      <c r="F23">
        <f>'Ferment 1'!S42</f>
        <v>4.9111496125939675</v>
      </c>
      <c r="G23" t="str">
        <f>'Ferment 1'!T42</f>
        <v/>
      </c>
      <c r="I23">
        <f t="shared" si="0"/>
        <v>9.5</v>
      </c>
      <c r="J23">
        <f>'Ferment 2'!L42</f>
        <v>-0.76022306975467002</v>
      </c>
      <c r="K23">
        <f>'Ferment 2'!P42</f>
        <v>-0.91121281535916543</v>
      </c>
      <c r="L23">
        <f>'Ferment 2'!Q42</f>
        <v>-0.60923332415017462</v>
      </c>
      <c r="M23">
        <f>'Ferment 2'!R42</f>
        <v>-0.91121281535916543</v>
      </c>
      <c r="N23">
        <f>'Ferment 2'!S42</f>
        <v>-0.60923332415017462</v>
      </c>
      <c r="O23" t="str">
        <f>'Ferment 2'!T42</f>
        <v/>
      </c>
      <c r="Q23">
        <f t="shared" si="1"/>
        <v>9.5</v>
      </c>
      <c r="R23">
        <f>'Ferment 3'!L42</f>
        <v>-0.80827345511813065</v>
      </c>
      <c r="S23">
        <f>'Ferment 3'!P42</f>
        <v>-1.078375884025665</v>
      </c>
      <c r="T23">
        <f>'Ferment 3'!Q42</f>
        <v>-0.5381710262105962</v>
      </c>
      <c r="U23">
        <f>'Ferment 3'!R42</f>
        <v>-1.078375884025665</v>
      </c>
      <c r="V23">
        <f>'Ferment 3'!S42</f>
        <v>-0.5381710262105962</v>
      </c>
      <c r="W23" t="str">
        <f>'Ferment 3'!T42</f>
        <v/>
      </c>
    </row>
    <row r="24" spans="1:23">
      <c r="A24">
        <f>'Ferment 1'!B43</f>
        <v>10</v>
      </c>
      <c r="B24">
        <f>'Ferment 1'!L43</f>
        <v>3.9331112416674059</v>
      </c>
      <c r="C24">
        <f>'Ferment 1'!P43</f>
        <v>3.3217573849887287</v>
      </c>
      <c r="D24">
        <f>'Ferment 1'!Q43</f>
        <v>4.544465098346083</v>
      </c>
      <c r="E24">
        <f>'Ferment 1'!R43</f>
        <v>3.3217573849887287</v>
      </c>
      <c r="F24">
        <f>'Ferment 1'!S43</f>
        <v>4.544465098346083</v>
      </c>
      <c r="G24" t="str">
        <f>'Ferment 1'!T43</f>
        <v/>
      </c>
      <c r="I24">
        <f t="shared" si="0"/>
        <v>10</v>
      </c>
      <c r="J24">
        <f>'Ferment 2'!L43</f>
        <v>-0.87469076007339153</v>
      </c>
      <c r="K24">
        <f>'Ferment 2'!P43</f>
        <v>-1.0311654338074212</v>
      </c>
      <c r="L24">
        <f>'Ferment 2'!Q43</f>
        <v>-0.71821608633936196</v>
      </c>
      <c r="M24">
        <f>'Ferment 2'!R43</f>
        <v>-1.0311654338074212</v>
      </c>
      <c r="N24">
        <f>'Ferment 2'!S43</f>
        <v>-0.71821608633936196</v>
      </c>
      <c r="O24" t="str">
        <f>'Ferment 2'!T43</f>
        <v/>
      </c>
      <c r="Q24">
        <f t="shared" si="1"/>
        <v>10</v>
      </c>
      <c r="R24">
        <f>'Ferment 3'!L43</f>
        <v>-0.89735899131215446</v>
      </c>
      <c r="S24">
        <f>'Ferment 3'!P43</f>
        <v>-1.1772732945575071</v>
      </c>
      <c r="T24">
        <f>'Ferment 3'!Q43</f>
        <v>-0.61744468806680186</v>
      </c>
      <c r="U24">
        <f>'Ferment 3'!R43</f>
        <v>-1.1772732945575071</v>
      </c>
      <c r="V24">
        <f>'Ferment 3'!S43</f>
        <v>-0.61744468806680186</v>
      </c>
      <c r="W24" t="str">
        <f>'Ferment 3'!T43</f>
        <v/>
      </c>
    </row>
    <row r="25" spans="1:23">
      <c r="A25">
        <f>'Ferment 1'!B44</f>
        <v>10.5</v>
      </c>
      <c r="B25">
        <f>'Ferment 1'!L44</f>
        <v>3.5533807292014408</v>
      </c>
      <c r="C25">
        <f>'Ferment 1'!P44</f>
        <v>2.9095597280840448</v>
      </c>
      <c r="D25">
        <f>'Ferment 1'!Q44</f>
        <v>4.1972017303188371</v>
      </c>
      <c r="E25">
        <f>'Ferment 1'!R44</f>
        <v>2.9095597280840448</v>
      </c>
      <c r="F25">
        <f>'Ferment 1'!S44</f>
        <v>4.1972017303188371</v>
      </c>
      <c r="G25" t="str">
        <f>'Ferment 1'!T44</f>
        <v/>
      </c>
      <c r="I25">
        <f t="shared" si="0"/>
        <v>10.5</v>
      </c>
      <c r="J25">
        <f>'Ferment 2'!L44</f>
        <v>-0.95845776419356443</v>
      </c>
      <c r="K25">
        <f>'Ferment 2'!P44</f>
        <v>-1.1206171419075648</v>
      </c>
      <c r="L25">
        <f>'Ferment 2'!Q44</f>
        <v>-0.79629838647956419</v>
      </c>
      <c r="M25">
        <f>'Ferment 2'!R44</f>
        <v>-1.1206171419075648</v>
      </c>
      <c r="N25">
        <f>'Ferment 2'!S44</f>
        <v>-0.79629838647956419</v>
      </c>
      <c r="O25" t="str">
        <f>'Ferment 2'!T44</f>
        <v/>
      </c>
      <c r="Q25">
        <f t="shared" si="1"/>
        <v>10.5</v>
      </c>
      <c r="R25">
        <f>'Ferment 3'!L44</f>
        <v>-0.96429491379356647</v>
      </c>
      <c r="S25">
        <f>'Ferment 3'!P44</f>
        <v>-1.2543784662582165</v>
      </c>
      <c r="T25">
        <f>'Ferment 3'!Q44</f>
        <v>-0.67421136132891657</v>
      </c>
      <c r="U25">
        <f>'Ferment 3'!R44</f>
        <v>-1.2543784662582165</v>
      </c>
      <c r="V25">
        <f>'Ferment 3'!S44</f>
        <v>-0.67421136132891657</v>
      </c>
      <c r="W25" t="str">
        <f>'Ferment 3'!T44</f>
        <v/>
      </c>
    </row>
    <row r="26" spans="1:23">
      <c r="A26">
        <f>'Ferment 1'!B45</f>
        <v>11</v>
      </c>
      <c r="B26">
        <f>'Ferment 1'!L45</f>
        <v>3.192841486007914</v>
      </c>
      <c r="C26">
        <f>'Ferment 1'!P45</f>
        <v>2.5163903736842346</v>
      </c>
      <c r="D26">
        <f>'Ferment 1'!Q45</f>
        <v>3.8692925983315933</v>
      </c>
      <c r="E26">
        <f>'Ferment 1'!R45</f>
        <v>2.5163903736842346</v>
      </c>
      <c r="F26">
        <f>'Ferment 1'!S45</f>
        <v>3.8692925983315933</v>
      </c>
      <c r="G26" t="str">
        <f>'Ferment 1'!T45</f>
        <v/>
      </c>
      <c r="I26">
        <f t="shared" si="0"/>
        <v>11</v>
      </c>
      <c r="J26">
        <f>'Ferment 2'!L45</f>
        <v>-1.0208730111326472</v>
      </c>
      <c r="K26">
        <f>'Ferment 2'!P45</f>
        <v>-1.1888965929864235</v>
      </c>
      <c r="L26">
        <f>'Ferment 2'!Q45</f>
        <v>-0.85284942927887086</v>
      </c>
      <c r="M26">
        <f>'Ferment 2'!R45</f>
        <v>-1.1888965929864235</v>
      </c>
      <c r="N26">
        <f>'Ferment 2'!S45</f>
        <v>-0.85284942927887086</v>
      </c>
      <c r="O26" t="str">
        <f>'Ferment 2'!T45</f>
        <v/>
      </c>
      <c r="Q26">
        <f t="shared" si="1"/>
        <v>11</v>
      </c>
      <c r="R26">
        <f>'Ferment 3'!L45</f>
        <v>-1.015751966304151</v>
      </c>
      <c r="S26">
        <f>'Ferment 3'!P45</f>
        <v>-1.3163258721065176</v>
      </c>
      <c r="T26">
        <f>'Ferment 3'!Q45</f>
        <v>-0.71517806050178423</v>
      </c>
      <c r="U26">
        <f>'Ferment 3'!R45</f>
        <v>-1.3163258721065176</v>
      </c>
      <c r="V26">
        <f>'Ferment 3'!S45</f>
        <v>-0.71517806050178423</v>
      </c>
      <c r="W26" t="str">
        <f>'Ferment 3'!T45</f>
        <v/>
      </c>
    </row>
    <row r="27" spans="1:23">
      <c r="A27">
        <f>'Ferment 1'!B46</f>
        <v>11.5</v>
      </c>
      <c r="B27">
        <f>'Ferment 1'!L46</f>
        <v>2.8513683747220835</v>
      </c>
      <c r="C27">
        <f>'Ferment 1'!P46</f>
        <v>2.1421466775579994</v>
      </c>
      <c r="D27">
        <f>'Ferment 1'!Q46</f>
        <v>3.5605900718861676</v>
      </c>
      <c r="E27">
        <f>'Ferment 1'!R46</f>
        <v>2.1421466775579994</v>
      </c>
      <c r="F27">
        <f>'Ferment 1'!S46</f>
        <v>3.5605900718861676</v>
      </c>
      <c r="G27" t="str">
        <f>'Ferment 1'!T46</f>
        <v/>
      </c>
      <c r="I27">
        <f t="shared" si="0"/>
        <v>11.5</v>
      </c>
      <c r="J27">
        <f>'Ferment 2'!L46</f>
        <v>-1.0682864935582959</v>
      </c>
      <c r="K27">
        <f>'Ferment 2'!P46</f>
        <v>-1.2423356370647021</v>
      </c>
      <c r="L27">
        <f>'Ferment 2'!Q46</f>
        <v>-0.89423735005188953</v>
      </c>
      <c r="M27">
        <f>'Ferment 2'!R46</f>
        <v>-1.2423356370647021</v>
      </c>
      <c r="N27">
        <f>'Ferment 2'!S46</f>
        <v>-0.89423735005188953</v>
      </c>
      <c r="O27" t="str">
        <f>'Ferment 2'!T46</f>
        <v/>
      </c>
      <c r="Q27">
        <f t="shared" si="1"/>
        <v>11.5</v>
      </c>
      <c r="R27">
        <f>'Ferment 3'!L46</f>
        <v>-1.0561336193839375</v>
      </c>
      <c r="S27">
        <f>'Ferment 3'!P46</f>
        <v>-1.367486527637044</v>
      </c>
      <c r="T27">
        <f>'Ferment 3'!Q46</f>
        <v>-0.74478071113083089</v>
      </c>
      <c r="U27">
        <f>'Ferment 3'!R46</f>
        <v>-1.367486527637044</v>
      </c>
      <c r="V27">
        <f>'Ferment 3'!S46</f>
        <v>-0.74478071113083089</v>
      </c>
      <c r="W27" t="str">
        <f>'Ferment 3'!T46</f>
        <v/>
      </c>
    </row>
    <row r="28" spans="1:23">
      <c r="A28">
        <f>'Ferment 1'!B47</f>
        <v>12</v>
      </c>
      <c r="B28">
        <f>'Ferment 1'!L47</f>
        <v>2.5287493147854514</v>
      </c>
      <c r="C28">
        <f>'Ferment 1'!P47</f>
        <v>1.7866351681928343</v>
      </c>
      <c r="D28">
        <f>'Ferment 1'!Q47</f>
        <v>3.2708634613780685</v>
      </c>
      <c r="E28">
        <f>'Ferment 1'!R47</f>
        <v>1.7866351681928343</v>
      </c>
      <c r="F28">
        <f>'Ferment 1'!S47</f>
        <v>3.2708634613780685</v>
      </c>
      <c r="G28" t="str">
        <f>'Ferment 1'!T47</f>
        <v/>
      </c>
      <c r="I28">
        <f t="shared" si="0"/>
        <v>12</v>
      </c>
      <c r="J28">
        <f>'Ferment 2'!L47</f>
        <v>-1.1049966812544776</v>
      </c>
      <c r="K28">
        <f>'Ferment 2'!P47</f>
        <v>-1.2852165599294301</v>
      </c>
      <c r="L28">
        <f>'Ferment 2'!Q47</f>
        <v>-0.9247768025795251</v>
      </c>
      <c r="M28">
        <f>'Ferment 2'!R47</f>
        <v>-1.2852165599294301</v>
      </c>
      <c r="N28">
        <f>'Ferment 2'!S47</f>
        <v>-0.9247768025795251</v>
      </c>
      <c r="O28" t="str">
        <f>'Ferment 2'!T47</f>
        <v/>
      </c>
      <c r="Q28">
        <f t="shared" si="1"/>
        <v>12</v>
      </c>
      <c r="R28">
        <f>'Ferment 3'!L47</f>
        <v>-1.0884107068296589</v>
      </c>
      <c r="S28">
        <f>'Ferment 3'!P47</f>
        <v>-1.4108023154295779</v>
      </c>
      <c r="T28">
        <f>'Ferment 3'!Q47</f>
        <v>-0.7660190982297399</v>
      </c>
      <c r="U28">
        <f>'Ferment 3'!R47</f>
        <v>-1.4108023154295779</v>
      </c>
      <c r="V28">
        <f>'Ferment 3'!S47</f>
        <v>-0.7660190982297399</v>
      </c>
      <c r="W28" t="str">
        <f>'Ferment 3'!T47</f>
        <v/>
      </c>
    </row>
    <row r="29" spans="1:23">
      <c r="A29">
        <f>'Ferment 1'!B48</f>
        <v>12.5</v>
      </c>
      <c r="B29">
        <f>'Ferment 1'!L48</f>
        <v>2.2246856657802447</v>
      </c>
      <c r="C29">
        <f>'Ferment 1'!P48</f>
        <v>1.4495727192378092</v>
      </c>
      <c r="D29">
        <f>'Ferment 1'!Q48</f>
        <v>2.9997986123226803</v>
      </c>
      <c r="E29">
        <f>'Ferment 1'!R48</f>
        <v>1.4495727192378092</v>
      </c>
      <c r="F29">
        <f>'Ferment 1'!S48</f>
        <v>2.9997986123226803</v>
      </c>
      <c r="G29" t="str">
        <f>'Ferment 1'!T48</f>
        <v/>
      </c>
      <c r="I29">
        <f t="shared" si="0"/>
        <v>12.5</v>
      </c>
      <c r="J29">
        <f>'Ferment 2'!L48</f>
        <v>-1.1339347880800217</v>
      </c>
      <c r="K29">
        <f>'Ferment 2'!P48</f>
        <v>-1.3204561675566802</v>
      </c>
      <c r="L29">
        <f>'Ferment 2'!Q48</f>
        <v>-0.94741340860336321</v>
      </c>
      <c r="M29">
        <f>'Ferment 2'!R48</f>
        <v>-1.3204561675566802</v>
      </c>
      <c r="N29">
        <f>'Ferment 2'!S48</f>
        <v>-0.94741340860336321</v>
      </c>
      <c r="O29" t="str">
        <f>'Ferment 2'!T48</f>
        <v/>
      </c>
      <c r="Q29">
        <f t="shared" si="1"/>
        <v>12.5</v>
      </c>
      <c r="R29">
        <f>'Ferment 3'!L48</f>
        <v>-1.1146327733488046</v>
      </c>
      <c r="S29">
        <f>'Ferment 3'!P48</f>
        <v>-1.4482970062285336</v>
      </c>
      <c r="T29">
        <f>'Ferment 3'!Q48</f>
        <v>-0.7809685404690756</v>
      </c>
      <c r="U29">
        <f>'Ferment 3'!R48</f>
        <v>-1.4482970062285336</v>
      </c>
      <c r="V29">
        <f>'Ferment 3'!S48</f>
        <v>-0.7809685404690756</v>
      </c>
      <c r="W29" t="str">
        <f>'Ferment 3'!T48</f>
        <v/>
      </c>
    </row>
    <row r="30" spans="1:23">
      <c r="A30">
        <f>'Ferment 1'!B49</f>
        <v>13</v>
      </c>
      <c r="B30">
        <f>'Ferment 1'!L49</f>
        <v>1.9387944465258922</v>
      </c>
      <c r="C30">
        <f>'Ferment 1'!P49</f>
        <v>1.1305893761986092</v>
      </c>
      <c r="D30">
        <f>'Ferment 1'!Q49</f>
        <v>2.7469995168531751</v>
      </c>
      <c r="E30">
        <f>'Ferment 1'!R49</f>
        <v>1.1305893761986092</v>
      </c>
      <c r="F30">
        <f>'Ferment 1'!S49</f>
        <v>2.7469995168531751</v>
      </c>
      <c r="G30" t="str">
        <f>'Ferment 1'!T49</f>
        <v/>
      </c>
      <c r="I30">
        <f t="shared" si="0"/>
        <v>13</v>
      </c>
      <c r="J30">
        <f>'Ferment 2'!L49</f>
        <v>-1.1571262185705007</v>
      </c>
      <c r="K30">
        <f>'Ferment 2'!P49</f>
        <v>-1.3500670523825704</v>
      </c>
      <c r="L30">
        <f>'Ferment 2'!Q49</f>
        <v>-0.96418538475843096</v>
      </c>
      <c r="M30">
        <f>'Ferment 2'!R49</f>
        <v>-1.3500670523825704</v>
      </c>
      <c r="N30">
        <f>'Ferment 2'!S49</f>
        <v>-0.96418538475843096</v>
      </c>
      <c r="O30" t="str">
        <f>'Ferment 2'!T49</f>
        <v/>
      </c>
      <c r="Q30">
        <f t="shared" si="1"/>
        <v>13</v>
      </c>
      <c r="R30">
        <f>'Ferment 3'!L49</f>
        <v>-1.1362446658161416</v>
      </c>
      <c r="S30">
        <f>'Ferment 3'!P49</f>
        <v>-1.481392527609303</v>
      </c>
      <c r="T30">
        <f>'Ferment 3'!Q49</f>
        <v>-0.79109680402298022</v>
      </c>
      <c r="U30">
        <f>'Ferment 3'!R49</f>
        <v>-1.481392527609303</v>
      </c>
      <c r="V30">
        <f>'Ferment 3'!S49</f>
        <v>-0.79109680402298022</v>
      </c>
      <c r="W30" t="str">
        <f>'Ferment 3'!T49</f>
        <v/>
      </c>
    </row>
    <row r="31" spans="1:23">
      <c r="A31">
        <f>'Ferment 1'!B50</f>
        <v>13.5</v>
      </c>
      <c r="B31">
        <f>'Ferment 1'!L50</f>
        <v>1.6706124487990006</v>
      </c>
      <c r="C31">
        <f>'Ferment 1'!P50</f>
        <v>0.82923294228129163</v>
      </c>
      <c r="D31">
        <f>'Ferment 1'!Q50</f>
        <v>2.5119919553167094</v>
      </c>
      <c r="E31">
        <f>'Ferment 1'!R50</f>
        <v>0.82923294228129163</v>
      </c>
      <c r="F31">
        <f>'Ferment 1'!S50</f>
        <v>2.5119919553167094</v>
      </c>
      <c r="G31" t="str">
        <f>'Ferment 1'!T50</f>
        <v/>
      </c>
      <c r="I31">
        <f t="shared" si="0"/>
        <v>13.5</v>
      </c>
      <c r="J31">
        <f>'Ferment 2'!L50</f>
        <v>-1.1759930261437694</v>
      </c>
      <c r="K31">
        <f>'Ferment 2'!P50</f>
        <v>-1.3754598798319897</v>
      </c>
      <c r="L31">
        <f>'Ferment 2'!Q50</f>
        <v>-0.97652617245554918</v>
      </c>
      <c r="M31">
        <f>'Ferment 2'!R50</f>
        <v>-1.3754598798319897</v>
      </c>
      <c r="N31">
        <f>'Ferment 2'!S50</f>
        <v>-0.97652617245554918</v>
      </c>
      <c r="O31" t="str">
        <f>'Ferment 2'!T50</f>
        <v/>
      </c>
      <c r="Q31">
        <f t="shared" si="1"/>
        <v>13.5</v>
      </c>
      <c r="R31">
        <f>'Ferment 3'!L50</f>
        <v>-1.1542858525348625</v>
      </c>
      <c r="S31">
        <f>'Ferment 3'!P50</f>
        <v>-1.5111079761303077</v>
      </c>
      <c r="T31">
        <f>'Ferment 3'!Q50</f>
        <v>-0.7974637289394173</v>
      </c>
      <c r="U31">
        <f>'Ferment 3'!R50</f>
        <v>-1.5111079761303077</v>
      </c>
      <c r="V31">
        <f>'Ferment 3'!S50</f>
        <v>-0.7974637289394173</v>
      </c>
      <c r="W31" t="str">
        <f>'Ferment 3'!T50</f>
        <v/>
      </c>
    </row>
    <row r="32" spans="1:23">
      <c r="A32">
        <f>'Ferment 1'!B51</f>
        <v>14</v>
      </c>
      <c r="B32">
        <f>'Ferment 1'!L51</f>
        <v>1.4196022007872129</v>
      </c>
      <c r="C32">
        <f>'Ferment 1'!P51</f>
        <v>0.5449753119063242</v>
      </c>
      <c r="D32">
        <f>'Ferment 1'!Q51</f>
        <v>2.2942290896681015</v>
      </c>
      <c r="E32">
        <f>'Ferment 1'!R51</f>
        <v>0.5449753119063242</v>
      </c>
      <c r="F32">
        <f>'Ferment 1'!S51</f>
        <v>2.2942290896681015</v>
      </c>
      <c r="G32" t="str">
        <f>'Ferment 1'!T51</f>
        <v/>
      </c>
      <c r="I32">
        <f t="shared" si="0"/>
        <v>14</v>
      </c>
      <c r="J32">
        <f>'Ferment 2'!L51</f>
        <v>-1.1915507143666322</v>
      </c>
      <c r="K32">
        <f>'Ferment 2'!P51</f>
        <v>-1.3976400302139587</v>
      </c>
      <c r="L32">
        <f>'Ferment 2'!Q51</f>
        <v>-0.9854613985193057</v>
      </c>
      <c r="M32">
        <f>'Ferment 2'!R51</f>
        <v>-1.3976400302139587</v>
      </c>
      <c r="N32">
        <f>'Ferment 2'!S51</f>
        <v>-0.9854613985193057</v>
      </c>
      <c r="O32" t="str">
        <f>'Ferment 2'!T51</f>
        <v/>
      </c>
      <c r="Q32">
        <f t="shared" si="1"/>
        <v>14</v>
      </c>
      <c r="R32">
        <f>'Ferment 3'!L51</f>
        <v>-1.1695183638311299</v>
      </c>
      <c r="S32">
        <f>'Ferment 3'!P51</f>
        <v>-1.5381872728315142</v>
      </c>
      <c r="T32">
        <f>'Ferment 3'!Q51</f>
        <v>-0.80084945483074566</v>
      </c>
      <c r="U32">
        <f>'Ferment 3'!R51</f>
        <v>-1.5381872728315142</v>
      </c>
      <c r="V32">
        <f>'Ferment 3'!S51</f>
        <v>-0.80084945483074566</v>
      </c>
      <c r="W32" t="str">
        <f>'Ferment 3'!T51</f>
        <v/>
      </c>
    </row>
    <row r="33" spans="1:23">
      <c r="A33">
        <f>'Ferment 1'!B52</f>
        <v>14.5</v>
      </c>
      <c r="B33">
        <f>'Ferment 1'!L52</f>
        <v>1.1851596266777609</v>
      </c>
      <c r="C33">
        <f>'Ferment 1'!P52</f>
        <v>0.2772204227664169</v>
      </c>
      <c r="D33">
        <f>'Ferment 1'!Q52</f>
        <v>2.093098830589105</v>
      </c>
      <c r="E33">
        <f>'Ferment 1'!R52</f>
        <v>0.2772204227664169</v>
      </c>
      <c r="F33">
        <f>'Ferment 1'!S52</f>
        <v>2.093098830589105</v>
      </c>
      <c r="G33" t="str">
        <f>'Ferment 1'!T52</f>
        <v/>
      </c>
      <c r="I33">
        <f t="shared" si="0"/>
        <v>14.5</v>
      </c>
      <c r="J33">
        <f>'Ferment 2'!L52</f>
        <v>-1.2045368194822612</v>
      </c>
      <c r="K33">
        <f>'Ferment 2'!P52</f>
        <v>-1.4173360359059133</v>
      </c>
      <c r="L33">
        <f>'Ferment 2'!Q52</f>
        <v>-0.99173760305860903</v>
      </c>
      <c r="M33">
        <f>'Ferment 2'!R52</f>
        <v>-1.4173360359059133</v>
      </c>
      <c r="N33">
        <f>'Ferment 2'!S52</f>
        <v>-0.99173760305860903</v>
      </c>
      <c r="O33" t="str">
        <f>'Ferment 2'!T52</f>
        <v/>
      </c>
      <c r="Q33">
        <f t="shared" si="1"/>
        <v>14.5</v>
      </c>
      <c r="R33">
        <f>'Ferment 3'!L52</f>
        <v>-1.1825105807680618</v>
      </c>
      <c r="S33">
        <f>'Ferment 3'!P52</f>
        <v>-1.5631826919470959</v>
      </c>
      <c r="T33">
        <f>'Ferment 3'!Q52</f>
        <v>-0.80183846958902782</v>
      </c>
      <c r="U33">
        <f>'Ferment 3'!R52</f>
        <v>-1.5631826919470959</v>
      </c>
      <c r="V33">
        <f>'Ferment 3'!S52</f>
        <v>-0.80183846958902782</v>
      </c>
      <c r="W33" t="str">
        <f>'Ferment 3'!T52</f>
        <v/>
      </c>
    </row>
    <row r="34" spans="1:23">
      <c r="A34">
        <f>'Ferment 1'!B53</f>
        <v>15</v>
      </c>
      <c r="B34">
        <f>'Ferment 1'!L53</f>
        <v>0.9666231461380721</v>
      </c>
      <c r="C34">
        <f>'Ferment 1'!P53</f>
        <v>2.531358827461816E-2</v>
      </c>
      <c r="D34">
        <f>'Ferment 1'!Q53</f>
        <v>1.9079327040015261</v>
      </c>
      <c r="E34">
        <f>'Ferment 1'!R53</f>
        <v>2.531358827461816E-2</v>
      </c>
      <c r="F34">
        <f>'Ferment 1'!S53</f>
        <v>1.9079327040015261</v>
      </c>
      <c r="G34" t="str">
        <f>'Ferment 1'!T53</f>
        <v/>
      </c>
      <c r="I34">
        <f t="shared" si="0"/>
        <v>15</v>
      </c>
      <c r="J34">
        <f>'Ferment 2'!L53</f>
        <v>-1.2154957895251268</v>
      </c>
      <c r="K34">
        <f>'Ferment 2'!P53</f>
        <v>-1.4350843296008367</v>
      </c>
      <c r="L34">
        <f>'Ferment 2'!Q53</f>
        <v>-0.99590724944941689</v>
      </c>
      <c r="M34">
        <f>'Ferment 2'!R53</f>
        <v>-1.4350843296008367</v>
      </c>
      <c r="N34">
        <f>'Ferment 2'!S53</f>
        <v>-0.99590724944941689</v>
      </c>
      <c r="O34" t="str">
        <f>'Ferment 2'!T53</f>
        <v/>
      </c>
      <c r="Q34">
        <f t="shared" si="1"/>
        <v>15</v>
      </c>
      <c r="R34">
        <f>'Ferment 3'!L53</f>
        <v>-1.1936932047181712</v>
      </c>
      <c r="S34">
        <f>'Ferment 3'!P53</f>
        <v>-1.5865105963711765</v>
      </c>
      <c r="T34">
        <f>'Ferment 3'!Q53</f>
        <v>-0.80087581306516586</v>
      </c>
      <c r="U34">
        <f>'Ferment 3'!R53</f>
        <v>-1.5865105963711765</v>
      </c>
      <c r="V34">
        <f>'Ferment 3'!S53</f>
        <v>-0.80183846958902782</v>
      </c>
      <c r="W34" t="str">
        <f>'Ferment 3'!T53</f>
        <v/>
      </c>
    </row>
    <row r="35" spans="1:23">
      <c r="A35">
        <f>'Ferment 1'!B54</f>
        <v>15.5</v>
      </c>
      <c r="B35">
        <f>'Ferment 1'!L54</f>
        <v>0.76328387187868163</v>
      </c>
      <c r="C35">
        <f>'Ferment 1'!P54</f>
        <v>-0.2114481179170985</v>
      </c>
      <c r="D35">
        <f>'Ferment 1'!Q54</f>
        <v>1.7380158616744619</v>
      </c>
      <c r="E35">
        <f>'Ferment 1'!R54</f>
        <v>-0.2114481179170985</v>
      </c>
      <c r="F35">
        <f>'Ferment 1'!S54</f>
        <v>1.7380158616744619</v>
      </c>
      <c r="G35" t="str">
        <f>'Ferment 1'!T54</f>
        <v/>
      </c>
      <c r="I35">
        <f t="shared" si="0"/>
        <v>15.5</v>
      </c>
      <c r="J35">
        <f>'Ferment 2'!L54</f>
        <v>-1.2248357718389036</v>
      </c>
      <c r="K35">
        <f>'Ferment 2'!P54</f>
        <v>-1.4512859150771074</v>
      </c>
      <c r="L35">
        <f>'Ferment 2'!Q54</f>
        <v>-0.99838562860069968</v>
      </c>
      <c r="M35">
        <f>'Ferment 2'!R54</f>
        <v>-1.4512859150771074</v>
      </c>
      <c r="N35">
        <f>'Ferment 2'!S54</f>
        <v>-0.99838562860069968</v>
      </c>
      <c r="O35" t="str">
        <f>'Ferment 2'!T54</f>
        <v/>
      </c>
      <c r="Q35">
        <f t="shared" si="1"/>
        <v>15.5</v>
      </c>
      <c r="R35">
        <f>'Ferment 3'!L54</f>
        <v>-1.2033973601364467</v>
      </c>
      <c r="S35">
        <f>'Ferment 3'!P54</f>
        <v>-1.6084893315827307</v>
      </c>
      <c r="T35">
        <f>'Ferment 3'!Q54</f>
        <v>-0.79830538869016265</v>
      </c>
      <c r="U35">
        <f>'Ferment 3'!R54</f>
        <v>-1.6084893315827307</v>
      </c>
      <c r="V35">
        <f>'Ferment 3'!S54</f>
        <v>-0.80183846958902782</v>
      </c>
      <c r="W35" t="str">
        <f>'Ferment 3'!T54</f>
        <v/>
      </c>
    </row>
    <row r="36" spans="1:23">
      <c r="A36">
        <f>'Ferment 1'!B55</f>
        <v>16</v>
      </c>
      <c r="B36">
        <f>'Ferment 1'!L55</f>
        <v>0.57439650420236954</v>
      </c>
      <c r="C36">
        <f>'Ferment 1'!P55</f>
        <v>-0.43380481627762979</v>
      </c>
      <c r="D36">
        <f>'Ferment 1'!Q55</f>
        <v>1.5825978246823689</v>
      </c>
      <c r="E36">
        <f>'Ferment 1'!R55</f>
        <v>-0.43380481627762979</v>
      </c>
      <c r="F36">
        <f>'Ferment 1'!S55</f>
        <v>1.5825978246823689</v>
      </c>
      <c r="G36" t="str">
        <f>'Ferment 1'!T55</f>
        <v/>
      </c>
      <c r="I36">
        <f t="shared" si="0"/>
        <v>16</v>
      </c>
      <c r="J36">
        <f>'Ferment 2'!L55</f>
        <v>-1.2328671745857962</v>
      </c>
      <c r="K36">
        <f>'Ferment 2'!P55</f>
        <v>-1.4662448252522311</v>
      </c>
      <c r="L36">
        <f>'Ferment 2'!Q55</f>
        <v>-0.99948952391936141</v>
      </c>
      <c r="M36">
        <f>'Ferment 2'!R55</f>
        <v>-1.4662448252522311</v>
      </c>
      <c r="N36">
        <f>'Ferment 2'!S55</f>
        <v>-0.99948952391936141</v>
      </c>
      <c r="O36" t="str">
        <f>'Ferment 2'!T55</f>
        <v/>
      </c>
      <c r="Q36">
        <f t="shared" si="1"/>
        <v>16</v>
      </c>
      <c r="R36">
        <f>'Ferment 3'!L55</f>
        <v>-1.2118810031382439</v>
      </c>
      <c r="S36">
        <f>'Ferment 3'!P55</f>
        <v>-1.6293654491539034</v>
      </c>
      <c r="T36">
        <f>'Ferment 3'!Q55</f>
        <v>-0.7943965571225845</v>
      </c>
      <c r="U36">
        <f>'Ferment 3'!R55</f>
        <v>-1.6293654491539034</v>
      </c>
      <c r="V36">
        <f>'Ferment 3'!S55</f>
        <v>-0.80183846958902782</v>
      </c>
      <c r="W36" t="str">
        <f>'Ferment 3'!T55</f>
        <v/>
      </c>
    </row>
    <row r="37" spans="1:23">
      <c r="A37">
        <f>'Ferment 1'!B56</f>
        <v>16.5</v>
      </c>
      <c r="B37">
        <f>'Ferment 1'!L56</f>
        <v>0.39919049430747272</v>
      </c>
      <c r="C37">
        <f>'Ferment 1'!P56</f>
        <v>-0.64252253517051727</v>
      </c>
      <c r="D37">
        <f>'Ferment 1'!Q56</f>
        <v>1.4409035237854626</v>
      </c>
      <c r="E37">
        <f>'Ferment 1'!R56</f>
        <v>-0.64252253517051727</v>
      </c>
      <c r="F37">
        <f>'Ferment 1'!S56</f>
        <v>1.4409035237854626</v>
      </c>
      <c r="G37" t="str">
        <f>'Ferment 1'!T56</f>
        <v/>
      </c>
      <c r="I37">
        <f t="shared" si="0"/>
        <v>16.5</v>
      </c>
      <c r="J37">
        <f>'Ferment 2'!L56</f>
        <v>-1.2398292546923984</v>
      </c>
      <c r="K37">
        <f>'Ferment 2'!P56</f>
        <v>-1.480194618891415</v>
      </c>
      <c r="L37">
        <f>'Ferment 2'!Q56</f>
        <v>-0.99946389049338169</v>
      </c>
      <c r="M37">
        <f>'Ferment 2'!R56</f>
        <v>-1.480194618891415</v>
      </c>
      <c r="N37">
        <f>'Ferment 2'!S56</f>
        <v>-0.99948952391936141</v>
      </c>
      <c r="O37" t="str">
        <f>'Ferment 2'!T56</f>
        <v/>
      </c>
      <c r="Q37">
        <f t="shared" si="1"/>
        <v>16.5</v>
      </c>
      <c r="R37">
        <f>'Ferment 3'!L56</f>
        <v>-1.2193475349073681</v>
      </c>
      <c r="S37">
        <f>'Ferment 3'!P56</f>
        <v>-1.6493321569456052</v>
      </c>
      <c r="T37">
        <f>'Ferment 3'!Q56</f>
        <v>-0.78936291286913107</v>
      </c>
      <c r="U37">
        <f>'Ferment 3'!R56</f>
        <v>-1.6493321569456052</v>
      </c>
      <c r="V37">
        <f>'Ferment 3'!S56</f>
        <v>-0.80183846958902782</v>
      </c>
      <c r="W37" t="str">
        <f>'Ferment 3'!T56</f>
        <v/>
      </c>
    </row>
    <row r="38" spans="1:23">
      <c r="A38">
        <f>'Ferment 1'!B57</f>
        <v>17</v>
      </c>
      <c r="B38">
        <f>'Ferment 1'!L57</f>
        <v>0.2368810547545738</v>
      </c>
      <c r="C38">
        <f>'Ferment 1'!P57</f>
        <v>-0.83838209974809608</v>
      </c>
      <c r="D38">
        <f>'Ferment 1'!Q57</f>
        <v>1.3121442092572437</v>
      </c>
      <c r="E38">
        <f>'Ferment 1'!R57</f>
        <v>-0.83838209974809608</v>
      </c>
      <c r="F38">
        <f>'Ferment 1'!S57</f>
        <v>1.3121442092572437</v>
      </c>
      <c r="G38" t="str">
        <f>'Ferment 1'!T57</f>
        <v/>
      </c>
      <c r="I38">
        <f t="shared" si="0"/>
        <v>17</v>
      </c>
      <c r="J38">
        <f>'Ferment 2'!L57</f>
        <v>-1.2459087291183182</v>
      </c>
      <c r="K38">
        <f>'Ferment 2'!P57</f>
        <v>-1.4933169116839469</v>
      </c>
      <c r="L38">
        <f>'Ferment 2'!Q57</f>
        <v>-0.99850054655268938</v>
      </c>
      <c r="M38">
        <f>'Ferment 2'!R57</f>
        <v>-1.4933169116839469</v>
      </c>
      <c r="N38">
        <f>'Ferment 2'!S57</f>
        <v>-0.99948952391936141</v>
      </c>
      <c r="O38" t="str">
        <f>'Ferment 2'!T57</f>
        <v/>
      </c>
      <c r="Q38">
        <f t="shared" si="1"/>
        <v>17</v>
      </c>
      <c r="R38">
        <f>'Ferment 3'!L57</f>
        <v>-1.2259591279136792</v>
      </c>
      <c r="S38">
        <f>'Ferment 3'!P57</f>
        <v>-1.6685425018708671</v>
      </c>
      <c r="T38">
        <f>'Ferment 3'!Q57</f>
        <v>-0.78337575395649139</v>
      </c>
      <c r="U38">
        <f>'Ferment 3'!R57</f>
        <v>-1.6685425018708671</v>
      </c>
      <c r="V38">
        <f>'Ferment 3'!S57</f>
        <v>-0.80183846958902782</v>
      </c>
      <c r="W38" t="str">
        <f>'Ferment 3'!T57</f>
        <v/>
      </c>
    </row>
    <row r="39" spans="1:23">
      <c r="A39">
        <f>'Ferment 1'!B58</f>
        <v>17.5</v>
      </c>
      <c r="B39">
        <f>'Ferment 1'!L58</f>
        <v>8.6679633222122188E-2</v>
      </c>
      <c r="C39">
        <f>'Ferment 1'!P58</f>
        <v>-1.0221685753069245</v>
      </c>
      <c r="D39">
        <f>'Ferment 1'!Q58</f>
        <v>1.195527841751169</v>
      </c>
      <c r="E39">
        <f>'Ferment 1'!R58</f>
        <v>-1.0221685753069245</v>
      </c>
      <c r="F39">
        <f>'Ferment 1'!S58</f>
        <v>1.195527841751169</v>
      </c>
      <c r="G39" t="str">
        <f>'Ferment 1'!T58</f>
        <v/>
      </c>
      <c r="I39">
        <f t="shared" si="0"/>
        <v>17.5</v>
      </c>
      <c r="J39">
        <f>'Ferment 2'!L58</f>
        <v>-1.2512529944750366</v>
      </c>
      <c r="K39">
        <f>'Ferment 2'!P58</f>
        <v>-1.5057545255358322</v>
      </c>
      <c r="L39">
        <f>'Ferment 2'!Q58</f>
        <v>-0.99675146341424092</v>
      </c>
      <c r="M39">
        <f>'Ferment 2'!R58</f>
        <v>-1.5057545255358322</v>
      </c>
      <c r="N39">
        <f>'Ferment 2'!S58</f>
        <v>-0.99948952391936141</v>
      </c>
      <c r="O39" t="str">
        <f>'Ferment 2'!T58</f>
        <v/>
      </c>
      <c r="Q39">
        <f t="shared" si="1"/>
        <v>17.5</v>
      </c>
      <c r="R39">
        <f>'Ferment 3'!L58</f>
        <v>-1.2318464067719437</v>
      </c>
      <c r="S39">
        <f>'Ferment 3'!P58</f>
        <v>-1.6871189249485725</v>
      </c>
      <c r="T39">
        <f>'Ferment 3'!Q58</f>
        <v>-0.77657388859531484</v>
      </c>
      <c r="U39">
        <f>'Ferment 3'!R58</f>
        <v>-1.6871189249485725</v>
      </c>
      <c r="V39">
        <f>'Ferment 3'!S58</f>
        <v>-0.80183846958902782</v>
      </c>
      <c r="W39" t="str">
        <f>'Ferment 3'!T58</f>
        <v/>
      </c>
    </row>
    <row r="40" spans="1:23">
      <c r="A40">
        <f>'Ferment 1'!B59</f>
        <v>18</v>
      </c>
      <c r="B40">
        <f>'Ferment 1'!L59</f>
        <v>-5.2196471844163275E-2</v>
      </c>
      <c r="C40">
        <f>'Ferment 1'!P59</f>
        <v>-1.1946615829811926</v>
      </c>
      <c r="D40">
        <f>'Ferment 1'!Q59</f>
        <v>1.0902686392928662</v>
      </c>
      <c r="E40">
        <f>'Ferment 1'!R59</f>
        <v>-1.1946615829811926</v>
      </c>
      <c r="F40">
        <f>'Ferment 1'!S59</f>
        <v>1.0902686392928662</v>
      </c>
      <c r="G40" t="str">
        <f>'Ferment 1'!T59</f>
        <v/>
      </c>
      <c r="I40">
        <f t="shared" si="0"/>
        <v>18</v>
      </c>
      <c r="J40">
        <f>'Ferment 2'!L59</f>
        <v>-1.2559796490993689</v>
      </c>
      <c r="K40">
        <f>'Ferment 2'!P59</f>
        <v>-1.5176209490543087</v>
      </c>
      <c r="L40">
        <f>'Ferment 2'!Q59</f>
        <v>-0.99433834914442909</v>
      </c>
      <c r="M40">
        <f>'Ferment 2'!R59</f>
        <v>-1.5176209490543087</v>
      </c>
      <c r="N40">
        <f>'Ferment 2'!S59</f>
        <v>-0.99948952391936141</v>
      </c>
      <c r="O40" t="str">
        <f>'Ferment 2'!T59</f>
        <v/>
      </c>
      <c r="Q40">
        <f t="shared" si="1"/>
        <v>18</v>
      </c>
      <c r="R40">
        <f>'Ferment 3'!L59</f>
        <v>-1.2371155767787057</v>
      </c>
      <c r="S40">
        <f>'Ferment 3'!P59</f>
        <v>-1.7051602796651375</v>
      </c>
      <c r="T40">
        <f>'Ferment 3'!Q59</f>
        <v>-0.76907087389227369</v>
      </c>
      <c r="U40">
        <f>'Ferment 3'!R59</f>
        <v>-1.7051602796651375</v>
      </c>
      <c r="V40">
        <f>'Ferment 3'!S59</f>
        <v>-0.80183846958902782</v>
      </c>
      <c r="W40" t="str">
        <f>'Ferment 3'!T59</f>
        <v/>
      </c>
    </row>
    <row r="41" spans="1:23">
      <c r="A41">
        <f>'Ferment 1'!B60</f>
        <v>18.5</v>
      </c>
      <c r="B41">
        <f>'Ferment 1'!L60</f>
        <v>-0.18051559645868737</v>
      </c>
      <c r="C41">
        <f>'Ferment 1'!P60</f>
        <v>-1.3566267277948532</v>
      </c>
      <c r="D41">
        <f>'Ferment 1'!Q60</f>
        <v>0.99559553487747854</v>
      </c>
      <c r="E41">
        <f>'Ferment 1'!R60</f>
        <v>-1.3566267277948532</v>
      </c>
      <c r="F41">
        <f>'Ferment 1'!S60</f>
        <v>0.99559553487747854</v>
      </c>
      <c r="G41" t="str">
        <f>'Ferment 1'!T60</f>
        <v/>
      </c>
      <c r="I41">
        <f t="shared" si="0"/>
        <v>18.5</v>
      </c>
      <c r="J41">
        <f>'Ferment 2'!L60</f>
        <v>-1.2601834432612344</v>
      </c>
      <c r="K41">
        <f>'Ferment 2'!P60</f>
        <v>-1.5290072338562866</v>
      </c>
      <c r="L41">
        <f>'Ferment 2'!Q60</f>
        <v>-0.99135965266618231</v>
      </c>
      <c r="M41">
        <f>'Ferment 2'!R60</f>
        <v>-1.5290072338562866</v>
      </c>
      <c r="N41">
        <f>'Ferment 2'!S60</f>
        <v>-0.99948952391936141</v>
      </c>
      <c r="O41" t="str">
        <f>'Ferment 2'!T60</f>
        <v/>
      </c>
      <c r="Q41">
        <f t="shared" si="1"/>
        <v>18.5</v>
      </c>
      <c r="R41">
        <f>'Ferment 3'!L60</f>
        <v>-1.241853739503594</v>
      </c>
      <c r="S41">
        <f>'Ferment 3'!P60</f>
        <v>-1.7227470511464225</v>
      </c>
      <c r="T41">
        <f>'Ferment 3'!Q60</f>
        <v>-0.76096042786076556</v>
      </c>
      <c r="U41">
        <f>'Ferment 3'!R60</f>
        <v>-1.7227470511464225</v>
      </c>
      <c r="V41">
        <f>'Ferment 3'!S60</f>
        <v>-0.80183846958902782</v>
      </c>
      <c r="W41" t="str">
        <f>'Ferment 3'!T60</f>
        <v/>
      </c>
    </row>
    <row r="42" spans="1:23">
      <c r="A42">
        <f>'Ferment 1'!B61</f>
        <v>19</v>
      </c>
      <c r="B42">
        <f>'Ferment 1'!L61</f>
        <v>-0.29902445457388432</v>
      </c>
      <c r="C42">
        <f>'Ferment 1'!P61</f>
        <v>-1.5088082942826775</v>
      </c>
      <c r="D42">
        <f>'Ferment 1'!Q61</f>
        <v>0.91075938513490895</v>
      </c>
      <c r="E42">
        <f>'Ferment 1'!R61</f>
        <v>-1.5088082942826775</v>
      </c>
      <c r="F42">
        <f>'Ferment 1'!S61</f>
        <v>0.91075938513490895</v>
      </c>
      <c r="G42" t="str">
        <f>'Ferment 1'!T61</f>
        <v/>
      </c>
      <c r="I42">
        <f t="shared" si="0"/>
        <v>19</v>
      </c>
      <c r="J42">
        <f>'Ferment 2'!L61</f>
        <v>-1.2639414159507627</v>
      </c>
      <c r="K42">
        <f>'Ferment 2'!P61</f>
        <v>-1.5399870841935994</v>
      </c>
      <c r="L42">
        <f>'Ferment 2'!Q61</f>
        <v>-0.98789574770792599</v>
      </c>
      <c r="M42">
        <f>'Ferment 2'!R61</f>
        <v>-1.5399870841935994</v>
      </c>
      <c r="N42">
        <f>'Ferment 2'!S61</f>
        <v>-0.99948952391936141</v>
      </c>
      <c r="O42" t="str">
        <f>'Ferment 2'!T61</f>
        <v/>
      </c>
      <c r="Q42">
        <f t="shared" si="1"/>
        <v>19</v>
      </c>
      <c r="R42">
        <f>'Ferment 3'!L61</f>
        <v>-1.24613290316457</v>
      </c>
      <c r="S42">
        <f>'Ferment 3'!P61</f>
        <v>-1.7399452821661128</v>
      </c>
      <c r="T42">
        <f>'Ferment 3'!Q61</f>
        <v>-0.75232052416302719</v>
      </c>
      <c r="U42">
        <f>'Ferment 3'!R61</f>
        <v>-1.7399452821661128</v>
      </c>
      <c r="V42">
        <f>'Ferment 3'!S61</f>
        <v>-0.80183846958902782</v>
      </c>
      <c r="W42" t="str">
        <f>'Ferment 3'!T61</f>
        <v/>
      </c>
    </row>
    <row r="43" spans="1:23">
      <c r="A43">
        <f>'Ferment 1'!B62</f>
        <v>19.5</v>
      </c>
      <c r="B43">
        <f>'Ferment 1'!L62</f>
        <v>-0.4084422136992471</v>
      </c>
      <c r="C43">
        <f>'Ferment 1'!P62</f>
        <v>-1.6519232818577014</v>
      </c>
      <c r="D43">
        <f>'Ferment 1'!Q62</f>
        <v>0.83503885445920711</v>
      </c>
      <c r="E43">
        <f>'Ferment 1'!R62</f>
        <v>-1.6519232818577014</v>
      </c>
      <c r="F43">
        <f>'Ferment 1'!S62</f>
        <v>0.83503885445920711</v>
      </c>
      <c r="G43" t="str">
        <f>'Ferment 1'!T62</f>
        <v/>
      </c>
      <c r="I43">
        <f t="shared" si="0"/>
        <v>19.5</v>
      </c>
      <c r="J43">
        <f>'Ferment 2'!L62</f>
        <v>-1.267316736286574</v>
      </c>
      <c r="K43">
        <f>'Ferment 2'!P62</f>
        <v>-1.5506206570842505</v>
      </c>
      <c r="L43">
        <f>'Ferment 2'!Q62</f>
        <v>-0.98401281548889774</v>
      </c>
      <c r="M43">
        <f>'Ferment 2'!R62</f>
        <v>-1.5506206570842505</v>
      </c>
      <c r="N43">
        <f>'Ferment 2'!S62</f>
        <v>-0.99948952391936141</v>
      </c>
      <c r="O43" t="str">
        <f>'Ferment 2'!T62</f>
        <v/>
      </c>
      <c r="Q43">
        <f t="shared" si="1"/>
        <v>19.5</v>
      </c>
      <c r="R43">
        <f>'Ferment 3'!L62</f>
        <v>-1.2500130414189283</v>
      </c>
      <c r="S43">
        <f>'Ferment 3'!P62</f>
        <v>-1.7568095580970906</v>
      </c>
      <c r="T43">
        <f>'Ferment 3'!Q62</f>
        <v>-0.74321652474076605</v>
      </c>
      <c r="U43">
        <f>'Ferment 3'!R62</f>
        <v>-1.7568095580970906</v>
      </c>
      <c r="V43">
        <f>'Ferment 3'!S62</f>
        <v>-0.80183846958902782</v>
      </c>
      <c r="W43" t="str">
        <f>'Ferment 3'!T62</f>
        <v/>
      </c>
    </row>
    <row r="44" spans="1:23">
      <c r="A44">
        <f>'Ferment 1'!B63</f>
        <v>20</v>
      </c>
      <c r="B44">
        <f>'Ferment 1'!L63</f>
        <v>-0.50945590191351597</v>
      </c>
      <c r="C44">
        <f>'Ferment 1'!P63</f>
        <v>-1.7866567778123121</v>
      </c>
      <c r="D44">
        <f>'Ferment 1'!Q63</f>
        <v>0.7677449739852803</v>
      </c>
      <c r="E44">
        <f>'Ferment 1'!R63</f>
        <v>-1.7866567778123121</v>
      </c>
      <c r="F44">
        <f>'Ferment 1'!S63</f>
        <v>0.7677449739852803</v>
      </c>
      <c r="G44" t="str">
        <f>'Ferment 1'!T63</f>
        <v/>
      </c>
      <c r="I44">
        <f t="shared" si="0"/>
        <v>20</v>
      </c>
      <c r="J44">
        <f>'Ferment 2'!L63</f>
        <v>-1.2703616080987352</v>
      </c>
      <c r="K44">
        <f>'Ferment 2'!P63</f>
        <v>-1.5609574307476473</v>
      </c>
      <c r="L44">
        <f>'Ferment 2'!Q63</f>
        <v>-0.97976578544982318</v>
      </c>
      <c r="M44">
        <f>'Ferment 2'!R63</f>
        <v>-1.5609574307476473</v>
      </c>
      <c r="N44">
        <f>'Ferment 2'!S63</f>
        <v>-0.99948952391936141</v>
      </c>
      <c r="O44" t="str">
        <f>'Ferment 2'!T63</f>
        <v/>
      </c>
      <c r="Q44">
        <f t="shared" si="1"/>
        <v>20</v>
      </c>
      <c r="R44">
        <f>'Ferment 3'!L63</f>
        <v>-1.2535444501747934</v>
      </c>
      <c r="S44">
        <f>'Ferment 3'!P63</f>
        <v>-1.7733852990590195</v>
      </c>
      <c r="T44">
        <f>'Ferment 3'!Q63</f>
        <v>-0.73370360129056733</v>
      </c>
      <c r="U44">
        <f>'Ferment 3'!R63</f>
        <v>-1.7733852990590195</v>
      </c>
      <c r="V44">
        <f>'Ferment 3'!S63</f>
        <v>-0.80183846958902782</v>
      </c>
      <c r="W44" t="str">
        <f>'Ferment 3'!T63</f>
        <v/>
      </c>
    </row>
    <row r="45" spans="1:23">
      <c r="A45">
        <f>'Ferment 1'!B64</f>
        <v>20.5</v>
      </c>
      <c r="B45">
        <f>'Ferment 1'!L64</f>
        <v>-0.60271708433806059</v>
      </c>
      <c r="C45">
        <f>'Ferment 1'!P64</f>
        <v>-1.9136586049273809</v>
      </c>
      <c r="D45">
        <f>'Ferment 1'!Q64</f>
        <v>0.70822443625125964</v>
      </c>
      <c r="E45">
        <f>'Ferment 1'!R64</f>
        <v>-1.9136586049273809</v>
      </c>
      <c r="F45">
        <f>'Ferment 1'!S64</f>
        <v>0.70822443625125964</v>
      </c>
      <c r="G45" t="str">
        <f>'Ferment 1'!T64</f>
        <v/>
      </c>
      <c r="I45">
        <f t="shared" si="0"/>
        <v>20.5</v>
      </c>
      <c r="J45">
        <f>'Ferment 2'!L64</f>
        <v>-1.2731194890280939</v>
      </c>
      <c r="K45">
        <f>'Ferment 2'!P64</f>
        <v>-1.571038392021207</v>
      </c>
      <c r="L45">
        <f>'Ferment 2'!Q64</f>
        <v>-0.97520058603498083</v>
      </c>
      <c r="M45">
        <f>'Ferment 2'!R64</f>
        <v>-1.571038392021207</v>
      </c>
      <c r="N45">
        <f>'Ferment 2'!S64</f>
        <v>-0.99948952391936141</v>
      </c>
      <c r="O45" t="str">
        <f>'Ferment 2'!T64</f>
        <v/>
      </c>
      <c r="Q45">
        <f t="shared" si="1"/>
        <v>20.5</v>
      </c>
      <c r="R45">
        <f>'Ferment 3'!L64</f>
        <v>-1.2567695808197281</v>
      </c>
      <c r="S45">
        <f>'Ferment 3'!P64</f>
        <v>-1.7897105364703756</v>
      </c>
      <c r="T45">
        <f>'Ferment 3'!Q64</f>
        <v>-0.72382862516908053</v>
      </c>
      <c r="U45">
        <f>'Ferment 3'!R64</f>
        <v>-1.7897105364703756</v>
      </c>
      <c r="V45">
        <f>'Ferment 3'!S64</f>
        <v>-0.80183846958902782</v>
      </c>
      <c r="W45" t="str">
        <f>'Ferment 3'!T64</f>
        <v/>
      </c>
    </row>
    <row r="46" spans="1:23">
      <c r="A46">
        <f>'Ferment 1'!B65</f>
        <v>21</v>
      </c>
      <c r="B46">
        <f>'Ferment 1'!L65</f>
        <v>-0.68883970162571018</v>
      </c>
      <c r="C46">
        <f>'Ferment 1'!P65</f>
        <v>-2.033541135362452</v>
      </c>
      <c r="D46">
        <f>'Ferment 1'!Q65</f>
        <v>0.6558617321110316</v>
      </c>
      <c r="E46">
        <f>'Ferment 1'!R65</f>
        <v>-2.033541135362452</v>
      </c>
      <c r="F46">
        <f>'Ferment 1'!S65</f>
        <v>0.6558617321110316</v>
      </c>
      <c r="G46" t="str">
        <f>'Ferment 1'!T65</f>
        <v/>
      </c>
      <c r="I46">
        <f t="shared" si="0"/>
        <v>21</v>
      </c>
      <c r="J46">
        <f>'Ferment 2'!L65</f>
        <v>-1.2756268024818036</v>
      </c>
      <c r="K46">
        <f>'Ferment 2'!P65</f>
        <v>-1.5808977205172461</v>
      </c>
      <c r="L46">
        <f>'Ferment 2'!Q65</f>
        <v>-0.97035588444636112</v>
      </c>
      <c r="M46">
        <f>'Ferment 2'!R65</f>
        <v>-1.5808977205172461</v>
      </c>
      <c r="N46">
        <f>'Ferment 2'!S65</f>
        <v>-0.99948952391936141</v>
      </c>
      <c r="O46" t="str">
        <f>'Ferment 2'!T65</f>
        <v/>
      </c>
      <c r="Q46">
        <f t="shared" si="1"/>
        <v>21</v>
      </c>
      <c r="R46">
        <f>'Ferment 3'!L65</f>
        <v>-1.2597244788765536</v>
      </c>
      <c r="S46">
        <f>'Ferment 3'!P65</f>
        <v>-1.8058173019758659</v>
      </c>
      <c r="T46">
        <f>'Ferment 3'!Q65</f>
        <v>-0.7136316557772413</v>
      </c>
      <c r="U46">
        <f>'Ferment 3'!R65</f>
        <v>-1.8058173019758659</v>
      </c>
      <c r="V46">
        <f>'Ferment 3'!S65</f>
        <v>-0.80183846958902782</v>
      </c>
      <c r="W46" t="str">
        <f>'Ferment 3'!T65</f>
        <v/>
      </c>
    </row>
    <row r="47" spans="1:23">
      <c r="A47">
        <f>'Ferment 1'!B66</f>
        <v>21.5</v>
      </c>
      <c r="B47">
        <f>'Ferment 1'!L66</f>
        <v>-0.76839893330254838</v>
      </c>
      <c r="C47">
        <f>'Ferment 1'!P66</f>
        <v>-2.1468781329506541</v>
      </c>
      <c r="D47">
        <f>'Ferment 1'!Q66</f>
        <v>0.61008026634555745</v>
      </c>
      <c r="E47">
        <f>'Ferment 1'!R66</f>
        <v>-2.1468781329506541</v>
      </c>
      <c r="F47">
        <f>'Ferment 1'!S66</f>
        <v>0.61008026634555745</v>
      </c>
      <c r="G47" t="str">
        <f>'Ferment 1'!T66</f>
        <v/>
      </c>
      <c r="I47">
        <f t="shared" si="0"/>
        <v>21.5</v>
      </c>
      <c r="J47">
        <f>'Ferment 2'!L66</f>
        <v>-1.2779142704567534</v>
      </c>
      <c r="K47">
        <f>'Ferment 2'!P66</f>
        <v>-1.5905640970259425</v>
      </c>
      <c r="L47">
        <f>'Ferment 2'!Q66</f>
        <v>-0.96526444388756449</v>
      </c>
      <c r="M47">
        <f>'Ferment 2'!R66</f>
        <v>-1.5905640970259425</v>
      </c>
      <c r="N47">
        <f>'Ferment 2'!S66</f>
        <v>-0.99948952391936141</v>
      </c>
      <c r="O47" t="str">
        <f>'Ferment 2'!T66</f>
        <v/>
      </c>
      <c r="Q47">
        <f t="shared" si="1"/>
        <v>21.5</v>
      </c>
      <c r="R47">
        <f>'Ferment 3'!L66</f>
        <v>-1.2624399224180169</v>
      </c>
      <c r="S47">
        <f>'Ferment 3'!P66</f>
        <v>-1.8217327221758244</v>
      </c>
      <c r="T47">
        <f>'Ferment 3'!Q66</f>
        <v>-0.70314712266020951</v>
      </c>
      <c r="U47">
        <f>'Ferment 3'!R66</f>
        <v>-1.8217327221758244</v>
      </c>
      <c r="V47">
        <f>'Ferment 3'!S66</f>
        <v>-0.80183846958902782</v>
      </c>
      <c r="W47" t="str">
        <f>'Ferment 3'!T66</f>
        <v/>
      </c>
    </row>
    <row r="48" spans="1:23">
      <c r="A48">
        <f>'Ferment 1'!B67</f>
        <v>22</v>
      </c>
      <c r="B48">
        <f>'Ferment 1'!L67</f>
        <v>-0.84193093344628644</v>
      </c>
      <c r="C48">
        <f>'Ferment 1'!P67</f>
        <v>-2.2542044708006967</v>
      </c>
      <c r="D48">
        <f>'Ferment 1'!Q67</f>
        <v>0.57034260390812375</v>
      </c>
      <c r="E48">
        <f>'Ferment 1'!R67</f>
        <v>-2.2542044708006967</v>
      </c>
      <c r="F48">
        <f>'Ferment 1'!S67</f>
        <v>0.57034260390812375</v>
      </c>
      <c r="G48" t="str">
        <f>'Ferment 1'!T67</f>
        <v/>
      </c>
      <c r="I48">
        <f t="shared" si="0"/>
        <v>22</v>
      </c>
      <c r="J48">
        <f>'Ferment 2'!L67</f>
        <v>-1.2800079601306831</v>
      </c>
      <c r="K48">
        <f>'Ferment 2'!P67</f>
        <v>-1.6000617286247378</v>
      </c>
      <c r="L48">
        <f>'Ferment 2'!Q67</f>
        <v>-0.95995419163662832</v>
      </c>
      <c r="M48">
        <f>'Ferment 2'!R67</f>
        <v>-1.6000617286247378</v>
      </c>
      <c r="N48">
        <f>'Ferment 2'!S67</f>
        <v>-0.99948952391936141</v>
      </c>
      <c r="O48" t="str">
        <f>'Ferment 2'!T67</f>
        <v/>
      </c>
      <c r="Q48">
        <f t="shared" si="1"/>
        <v>22</v>
      </c>
      <c r="R48">
        <f>'Ferment 3'!L67</f>
        <v>-1.2649423299353897</v>
      </c>
      <c r="S48">
        <f>'Ferment 3'!P67</f>
        <v>-1.837479888066623</v>
      </c>
      <c r="T48">
        <f>'Ferment 3'!Q67</f>
        <v>-0.69240477180415638</v>
      </c>
      <c r="U48">
        <f>'Ferment 3'!R67</f>
        <v>-1.837479888066623</v>
      </c>
      <c r="V48">
        <f>'Ferment 3'!S67</f>
        <v>-0.80183846958902782</v>
      </c>
      <c r="W48" t="str">
        <f>'Ferment 3'!T67</f>
        <v/>
      </c>
    </row>
    <row r="49" spans="1:23">
      <c r="A49">
        <f>'Ferment 1'!B68</f>
        <v>22.5</v>
      </c>
      <c r="B49">
        <f>'Ferment 1'!L68</f>
        <v>-0.90993328279370955</v>
      </c>
      <c r="C49">
        <f>'Ferment 1'!P68</f>
        <v>-2.3560165678229015</v>
      </c>
      <c r="D49">
        <f>'Ferment 1'!Q68</f>
        <v>0.53615000223548248</v>
      </c>
      <c r="E49">
        <f>'Ferment 1'!R68</f>
        <v>-2.3560165678229015</v>
      </c>
      <c r="F49">
        <f>'Ferment 1'!S68</f>
        <v>0.53615000223548248</v>
      </c>
      <c r="G49" t="str">
        <f>'Ferment 1'!T68</f>
        <v/>
      </c>
      <c r="I49">
        <f t="shared" si="0"/>
        <v>22.5</v>
      </c>
      <c r="J49">
        <f>'Ferment 2'!L68</f>
        <v>-1.281930112344343</v>
      </c>
      <c r="K49">
        <f>'Ferment 2'!P68</f>
        <v>-1.6094111582366331</v>
      </c>
      <c r="L49">
        <f>'Ferment 2'!Q68</f>
        <v>-0.95444906645205285</v>
      </c>
      <c r="M49">
        <f>'Ferment 2'!R68</f>
        <v>-1.6094111582366331</v>
      </c>
      <c r="N49">
        <f>'Ferment 2'!S68</f>
        <v>-0.99948952391936141</v>
      </c>
      <c r="O49" t="str">
        <f>'Ferment 2'!T68</f>
        <v/>
      </c>
      <c r="Q49">
        <f t="shared" si="1"/>
        <v>22.5</v>
      </c>
      <c r="R49">
        <f>'Ferment 3'!L68</f>
        <v>-1.2672544896598639</v>
      </c>
      <c r="S49">
        <f>'Ferment 3'!P68</f>
        <v>-1.8530785505095548</v>
      </c>
      <c r="T49">
        <f>'Ferment 3'!Q68</f>
        <v>-0.68143042881017279</v>
      </c>
      <c r="U49">
        <f>'Ferment 3'!R68</f>
        <v>-1.8530785505095548</v>
      </c>
      <c r="V49">
        <f>'Ferment 3'!S68</f>
        <v>-0.80183846958902782</v>
      </c>
      <c r="W49" t="str">
        <f>'Ferment 3'!T68</f>
        <v/>
      </c>
    </row>
    <row r="50" spans="1:23">
      <c r="A50">
        <f>'Ferment 1'!B69</f>
        <v>23</v>
      </c>
      <c r="B50">
        <f>'Ferment 1'!L69</f>
        <v>-0.97286600712188642</v>
      </c>
      <c r="C50">
        <f>'Ferment 1'!P69</f>
        <v>-2.4527733936330574</v>
      </c>
      <c r="D50">
        <f>'Ferment 1'!Q69</f>
        <v>0.50704137938928429</v>
      </c>
      <c r="E50">
        <f>'Ferment 1'!R69</f>
        <v>-2.4527733936330574</v>
      </c>
      <c r="F50">
        <f>'Ferment 1'!S69</f>
        <v>0.50704137938928429</v>
      </c>
      <c r="G50" t="str">
        <f>'Ferment 1'!T69</f>
        <v/>
      </c>
      <c r="I50">
        <f t="shared" si="0"/>
        <v>23</v>
      </c>
      <c r="J50">
        <f>'Ferment 2'!L69</f>
        <v>-1.2836998024241422</v>
      </c>
      <c r="K50">
        <f>'Ferment 2'!P69</f>
        <v>-1.6186299087569864</v>
      </c>
      <c r="L50">
        <f>'Ferment 2'!Q69</f>
        <v>-0.94876969609129791</v>
      </c>
      <c r="M50">
        <f>'Ferment 2'!R69</f>
        <v>-1.6186299087569864</v>
      </c>
      <c r="N50">
        <f>'Ferment 2'!S69</f>
        <v>-0.99948952391936141</v>
      </c>
      <c r="O50" t="str">
        <f>'Ferment 2'!T69</f>
        <v/>
      </c>
      <c r="Q50">
        <f t="shared" si="1"/>
        <v>23</v>
      </c>
      <c r="R50">
        <f>'Ferment 3'!L69</f>
        <v>-1.2693961494917347</v>
      </c>
      <c r="S50">
        <f>'Ferment 3'!P69</f>
        <v>-1.8685456802931601</v>
      </c>
      <c r="T50">
        <f>'Ferment 3'!Q69</f>
        <v>-0.67024661869030921</v>
      </c>
      <c r="U50">
        <f>'Ferment 3'!R69</f>
        <v>-1.8685456802931601</v>
      </c>
      <c r="V50">
        <f>'Ferment 3'!S69</f>
        <v>-0.80183846958902782</v>
      </c>
      <c r="W50" t="str">
        <f>'Ferment 3'!T69</f>
        <v/>
      </c>
    </row>
    <row r="51" spans="1:23">
      <c r="A51">
        <f>'Ferment 1'!B70</f>
        <v>23.5</v>
      </c>
      <c r="B51">
        <f>'Ferment 1'!L70</f>
        <v>-1.0311530238327788</v>
      </c>
      <c r="C51">
        <f>'Ferment 1'!P70</f>
        <v>-2.5448979034409813</v>
      </c>
      <c r="D51">
        <f>'Ferment 1'!Q70</f>
        <v>0.48259185577542363</v>
      </c>
      <c r="E51">
        <f>'Ferment 1'!R70</f>
        <v>-2.5448979034409813</v>
      </c>
      <c r="F51">
        <f>'Ferment 1'!S70</f>
        <v>0.48259185577542363</v>
      </c>
      <c r="G51" t="str">
        <f>'Ferment 1'!T70</f>
        <v/>
      </c>
      <c r="I51">
        <f t="shared" si="0"/>
        <v>23.5</v>
      </c>
      <c r="J51">
        <f>'Ferment 2'!L70</f>
        <v>-1.2853334710564712</v>
      </c>
      <c r="K51">
        <f>'Ferment 2'!P70</f>
        <v>-1.6277329991745932</v>
      </c>
      <c r="L51">
        <f>'Ferment 2'!Q70</f>
        <v>-0.9429339429383492</v>
      </c>
      <c r="M51">
        <f>'Ferment 2'!R70</f>
        <v>-1.6277329991745932</v>
      </c>
      <c r="N51">
        <f>'Ferment 2'!S70</f>
        <v>-0.99948952391936141</v>
      </c>
      <c r="O51" t="str">
        <f>'Ferment 2'!T70</f>
        <v/>
      </c>
      <c r="Q51">
        <f t="shared" si="1"/>
        <v>23.5</v>
      </c>
      <c r="R51">
        <f>'Ferment 3'!L70</f>
        <v>-1.2713844972783752</v>
      </c>
      <c r="S51">
        <f>'Ferment 3'!P70</f>
        <v>-1.8838959220194269</v>
      </c>
      <c r="T51">
        <f>'Ferment 3'!Q70</f>
        <v>-0.65887307253732363</v>
      </c>
      <c r="U51">
        <f>'Ferment 3'!R70</f>
        <v>-1.8838959220194269</v>
      </c>
      <c r="V51">
        <f>'Ferment 3'!S70</f>
        <v>-0.80183846958902782</v>
      </c>
      <c r="W51" t="str">
        <f>'Ferment 3'!T70</f>
        <v/>
      </c>
    </row>
    <row r="52" spans="1:23">
      <c r="A52">
        <f>'Ferment 1'!B71</f>
        <v>24</v>
      </c>
      <c r="B52">
        <f>'Ferment 1'!L71</f>
        <v>-1.0851838945740304</v>
      </c>
      <c r="C52">
        <f>'Ferment 1'!P71</f>
        <v>-2.6327787804889469</v>
      </c>
      <c r="D52">
        <f>'Ferment 1'!Q71</f>
        <v>0.46241099134088604</v>
      </c>
      <c r="E52">
        <f>'Ferment 1'!R71</f>
        <v>-2.6327787804889469</v>
      </c>
      <c r="F52">
        <f>'Ferment 1'!S71</f>
        <v>0.46241099134088604</v>
      </c>
      <c r="G52" t="str">
        <f>'Ferment 1'!T71</f>
        <v/>
      </c>
      <c r="I52">
        <f t="shared" si="0"/>
        <v>24</v>
      </c>
      <c r="J52">
        <f>'Ferment 2'!L71</f>
        <v>-1.2868453536533124</v>
      </c>
      <c r="K52">
        <f>'Ferment 2'!P71</f>
        <v>-1.6367333608797034</v>
      </c>
      <c r="L52">
        <f>'Ferment 2'!Q71</f>
        <v>-0.93695734642692141</v>
      </c>
      <c r="M52">
        <f>'Ferment 2'!R71</f>
        <v>-1.6367333608797034</v>
      </c>
      <c r="N52">
        <f>'Ferment 2'!S71</f>
        <v>-0.99948952391936141</v>
      </c>
      <c r="O52" t="str">
        <f>'Ferment 2'!T71</f>
        <v/>
      </c>
      <c r="Q52">
        <f t="shared" si="1"/>
        <v>24</v>
      </c>
      <c r="R52">
        <f>'Ferment 3'!L71</f>
        <v>-1.2732345542176107</v>
      </c>
      <c r="S52">
        <f>'Ferment 3'!P71</f>
        <v>-1.8991419641487091</v>
      </c>
      <c r="T52">
        <f>'Ferment 3'!Q71</f>
        <v>-0.64732714428651239</v>
      </c>
      <c r="U52">
        <f>'Ferment 3'!R71</f>
        <v>-1.8991419641487091</v>
      </c>
      <c r="V52">
        <f>'Ferment 3'!S71</f>
        <v>-0.80183846958902782</v>
      </c>
      <c r="W52" t="str">
        <f>'Ferment 3'!T71</f>
        <v/>
      </c>
    </row>
    <row r="53" spans="1:23">
      <c r="A53">
        <f>'Ferment 1'!B72</f>
        <v>24.5</v>
      </c>
      <c r="B53">
        <f>'Ferment 1'!L72</f>
        <v>-1.1353157793859163</v>
      </c>
      <c r="C53">
        <f>'Ferment 1'!P72</f>
        <v>-2.7167723813071256</v>
      </c>
      <c r="D53">
        <f>'Ferment 1'!Q72</f>
        <v>0.44614082253529297</v>
      </c>
      <c r="E53">
        <f>'Ferment 1'!R72</f>
        <v>-2.7167723813071256</v>
      </c>
      <c r="F53">
        <f>'Ferment 1'!S72</f>
        <v>0.44614082253529297</v>
      </c>
      <c r="G53" t="str">
        <f>'Ferment 1'!T72</f>
        <v/>
      </c>
      <c r="I53">
        <f t="shared" si="0"/>
        <v>24.5</v>
      </c>
      <c r="J53">
        <f>'Ferment 2'!L72</f>
        <v>-1.2882478298371483</v>
      </c>
      <c r="K53">
        <f>'Ferment 2'!P72</f>
        <v>-1.6456421755732795</v>
      </c>
      <c r="L53">
        <f>'Ferment 2'!Q72</f>
        <v>-0.93085348410101687</v>
      </c>
      <c r="M53">
        <f>'Ferment 2'!R72</f>
        <v>-1.6456421755732795</v>
      </c>
      <c r="N53">
        <f>'Ferment 2'!S72</f>
        <v>-0.99948952391936141</v>
      </c>
      <c r="O53" t="str">
        <f>'Ferment 2'!T72</f>
        <v/>
      </c>
      <c r="Q53">
        <f t="shared" si="1"/>
        <v>24.5</v>
      </c>
      <c r="R53">
        <f>'Ferment 3'!L72</f>
        <v>-1.274959498965458</v>
      </c>
      <c r="S53">
        <f>'Ferment 3'!P72</f>
        <v>-1.9142948424000266</v>
      </c>
      <c r="T53">
        <f>'Ferment 3'!Q72</f>
        <v>-0.63562415553088947</v>
      </c>
      <c r="U53">
        <f>'Ferment 3'!R72</f>
        <v>-1.9142948424000266</v>
      </c>
      <c r="V53">
        <f>'Ferment 3'!S72</f>
        <v>-0.80183846958902782</v>
      </c>
      <c r="W53" t="str">
        <f>'Ferment 3'!T72</f>
        <v/>
      </c>
    </row>
    <row r="54" spans="1:23">
      <c r="A54">
        <f>'Ferment 1'!B73</f>
        <v>25</v>
      </c>
      <c r="B54">
        <f>'Ferment 1'!L73</f>
        <v>-1.1818755057109032</v>
      </c>
      <c r="C54">
        <f>'Ferment 1'!P73</f>
        <v>-2.7972047969362483</v>
      </c>
      <c r="D54">
        <f>'Ferment 1'!Q73</f>
        <v>0.43345378551444225</v>
      </c>
      <c r="E54">
        <f>'Ferment 1'!R73</f>
        <v>-2.7972047969362483</v>
      </c>
      <c r="F54">
        <f>'Ferment 1'!S73</f>
        <v>0.43345378551444225</v>
      </c>
      <c r="G54" t="str">
        <f>'Ferment 1'!T73</f>
        <v/>
      </c>
      <c r="I54">
        <f t="shared" si="0"/>
        <v>25</v>
      </c>
      <c r="J54">
        <f>'Ferment 2'!L73</f>
        <v>-1.2895517096242217</v>
      </c>
      <c r="K54">
        <f>'Ferment 2'!P73</f>
        <v>-1.6544691511715117</v>
      </c>
      <c r="L54">
        <f>'Ferment 2'!Q73</f>
        <v>-0.92463426807693172</v>
      </c>
      <c r="M54">
        <f>'Ferment 2'!R73</f>
        <v>-1.6544691511715117</v>
      </c>
      <c r="N54">
        <f>'Ferment 2'!S73</f>
        <v>-0.99948952391936141</v>
      </c>
      <c r="O54" t="str">
        <f>'Ferment 2'!T73</f>
        <v/>
      </c>
      <c r="Q54">
        <f t="shared" si="1"/>
        <v>25</v>
      </c>
      <c r="R54">
        <f>'Ferment 3'!L73</f>
        <v>-1.2765709361156989</v>
      </c>
      <c r="S54">
        <f>'Ferment 3'!P73</f>
        <v>-1.9293641898432004</v>
      </c>
      <c r="T54">
        <f>'Ferment 3'!Q73</f>
        <v>-0.62377768238819764</v>
      </c>
      <c r="U54">
        <f>'Ferment 3'!R73</f>
        <v>-1.9293641898432004</v>
      </c>
      <c r="V54">
        <f>'Ferment 3'!S73</f>
        <v>-0.80183846958902782</v>
      </c>
      <c r="W54" t="str">
        <f>'Ferment 3'!T73</f>
        <v/>
      </c>
    </row>
    <row r="55" spans="1:23">
      <c r="A55">
        <f>'Ferment 1'!B74</f>
        <v>25.5</v>
      </c>
      <c r="B55">
        <f>'Ferment 1'!L74</f>
        <v>-1.2251616825485994</v>
      </c>
      <c r="C55">
        <f>'Ferment 1'!P74</f>
        <v>-2.8743739602439842</v>
      </c>
      <c r="D55">
        <f>'Ferment 1'!Q74</f>
        <v>0.42405059514678567</v>
      </c>
      <c r="E55">
        <f>'Ferment 1'!R74</f>
        <v>-2.8743739602439842</v>
      </c>
      <c r="F55">
        <f>'Ferment 1'!S74</f>
        <v>0.42405059514678567</v>
      </c>
      <c r="G55" t="str">
        <f>'Ferment 1'!T74</f>
        <v/>
      </c>
      <c r="I55">
        <f t="shared" si="0"/>
        <v>25.5</v>
      </c>
      <c r="J55">
        <f>'Ferment 2'!L74</f>
        <v>-1.2907664691110705</v>
      </c>
      <c r="K55">
        <f>'Ferment 2'!P74</f>
        <v>-1.6632227483501811</v>
      </c>
      <c r="L55">
        <f>'Ferment 2'!Q74</f>
        <v>-0.91831018987195989</v>
      </c>
      <c r="M55">
        <f>'Ferment 2'!R74</f>
        <v>-1.6632227483501811</v>
      </c>
      <c r="N55">
        <f>'Ferment 2'!S74</f>
        <v>-0.99948952391936141</v>
      </c>
      <c r="O55" t="str">
        <f>'Ferment 2'!T74</f>
        <v/>
      </c>
      <c r="Q55">
        <f t="shared" si="1"/>
        <v>25.5</v>
      </c>
      <c r="R55">
        <f>'Ferment 3'!L74</f>
        <v>-1.2780791197518446</v>
      </c>
      <c r="S55">
        <f>'Ferment 3'!P74</f>
        <v>-1.9443584440965798</v>
      </c>
      <c r="T55">
        <f>'Ferment 3'!Q74</f>
        <v>-0.61179979540710938</v>
      </c>
      <c r="U55">
        <f>'Ferment 3'!R74</f>
        <v>-1.9443584440965798</v>
      </c>
      <c r="V55">
        <f>'Ferment 3'!S74</f>
        <v>-0.80183846958902782</v>
      </c>
      <c r="W55" t="str">
        <f>'Ferment 3'!T74</f>
        <v/>
      </c>
    </row>
    <row r="56" spans="1:23">
      <c r="A56">
        <f>'Ferment 1'!B75</f>
        <v>26</v>
      </c>
      <c r="B56">
        <f>'Ferment 1'!L75</f>
        <v>-1.2654468054051295</v>
      </c>
      <c r="C56">
        <f>'Ferment 1'!P75</f>
        <v>-2.9485517448524732</v>
      </c>
      <c r="D56">
        <f>'Ferment 1'!Q75</f>
        <v>0.41765813404221386</v>
      </c>
      <c r="E56">
        <f>'Ferment 1'!R75</f>
        <v>-2.9485517448524732</v>
      </c>
      <c r="F56">
        <f>'Ferment 1'!S75</f>
        <v>0.41765813404221386</v>
      </c>
      <c r="G56" t="str">
        <f>'Ferment 1'!T75</f>
        <v/>
      </c>
      <c r="I56">
        <f t="shared" si="0"/>
        <v>26</v>
      </c>
      <c r="J56">
        <f>'Ferment 2'!L75</f>
        <v>-1.2919004456253287</v>
      </c>
      <c r="K56">
        <f>'Ferment 2'!P75</f>
        <v>-1.6719103675508291</v>
      </c>
      <c r="L56">
        <f>'Ferment 2'!Q75</f>
        <v>-0.91189052369982826</v>
      </c>
      <c r="M56">
        <f>'Ferment 2'!R75</f>
        <v>-1.6719103675508291</v>
      </c>
      <c r="N56">
        <f>'Ferment 2'!S75</f>
        <v>-0.99948952391936141</v>
      </c>
      <c r="O56" t="str">
        <f>'Ferment 2'!T75</f>
        <v/>
      </c>
      <c r="Q56">
        <f t="shared" si="1"/>
        <v>26</v>
      </c>
      <c r="R56">
        <f>'Ferment 3'!L75</f>
        <v>-1.279493140504707</v>
      </c>
      <c r="S56">
        <f>'Ferment 3'!P75</f>
        <v>-1.9592850198148488</v>
      </c>
      <c r="T56">
        <f>'Ferment 3'!Q75</f>
        <v>-0.59970126119456513</v>
      </c>
      <c r="U56">
        <f>'Ferment 3'!R75</f>
        <v>-1.9592850198148488</v>
      </c>
      <c r="V56">
        <f>'Ferment 3'!S75</f>
        <v>-0.80183846958902782</v>
      </c>
      <c r="W56" t="str">
        <f>'Ferment 3'!T75</f>
        <v/>
      </c>
    </row>
    <row r="57" spans="1:23">
      <c r="A57">
        <f>'Ferment 1'!B76</f>
        <v>26.5</v>
      </c>
      <c r="B57">
        <f>'Ferment 1'!L76</f>
        <v>-1.3029793111180936</v>
      </c>
      <c r="C57">
        <f>'Ferment 1'!P76</f>
        <v>-3.019986014646975</v>
      </c>
      <c r="D57">
        <f>'Ferment 1'!Q76</f>
        <v>0.41402739241078779</v>
      </c>
      <c r="E57">
        <f>'Ferment 1'!R76</f>
        <v>-3</v>
      </c>
      <c r="F57">
        <f>'Ferment 1'!S76</f>
        <v>0.41402739241078779</v>
      </c>
      <c r="G57" t="str">
        <f>'Ferment 1'!T76</f>
        <v/>
      </c>
      <c r="I57">
        <f t="shared" si="0"/>
        <v>26.5</v>
      </c>
      <c r="J57">
        <f>'Ferment 2'!L76</f>
        <v>-1.2929610001423657</v>
      </c>
      <c r="K57">
        <f>'Ferment 2'!P76</f>
        <v>-1.6805385041295908</v>
      </c>
      <c r="L57">
        <f>'Ferment 2'!Q76</f>
        <v>-0.90538349615514058</v>
      </c>
      <c r="M57">
        <f>'Ferment 2'!R76</f>
        <v>-1.6805385041295908</v>
      </c>
      <c r="N57">
        <f>'Ferment 2'!S76</f>
        <v>-0.99948952391936141</v>
      </c>
      <c r="O57" t="str">
        <f>'Ferment 2'!T76</f>
        <v/>
      </c>
      <c r="Q57">
        <f t="shared" si="1"/>
        <v>26.5</v>
      </c>
      <c r="R57">
        <f>'Ferment 3'!L76</f>
        <v>-1.2808210828037032</v>
      </c>
      <c r="S57">
        <f>'Ferment 3'!P76</f>
        <v>-1.9741504529391034</v>
      </c>
      <c r="T57">
        <f>'Ferment 3'!Q76</f>
        <v>-0.58749171266830302</v>
      </c>
      <c r="U57">
        <f>'Ferment 3'!R76</f>
        <v>-1.9741504529391034</v>
      </c>
      <c r="V57">
        <f>'Ferment 3'!S76</f>
        <v>-0.80183846958902782</v>
      </c>
      <c r="W57" t="str">
        <f>'Ferment 3'!T76</f>
        <v/>
      </c>
    </row>
    <row r="58" spans="1:23">
      <c r="A58">
        <f>'Ferment 1'!B77</f>
        <v>27</v>
      </c>
      <c r="B58">
        <f>'Ferment 1'!L77</f>
        <v>-1.3379855530231759</v>
      </c>
      <c r="C58">
        <f>'Ferment 1'!P77</f>
        <v>-3.08890259423741</v>
      </c>
      <c r="D58">
        <f>'Ferment 1'!Q77</f>
        <v>0.41293148819105818</v>
      </c>
      <c r="E58">
        <f>'Ferment 1'!R77</f>
        <v>-3</v>
      </c>
      <c r="F58">
        <f>'Ferment 1'!S77</f>
        <v>0.41293148819105818</v>
      </c>
      <c r="G58" t="str">
        <f>'Ferment 1'!T77</f>
        <v/>
      </c>
      <c r="I58">
        <f t="shared" si="0"/>
        <v>27</v>
      </c>
      <c r="J58">
        <f>'Ferment 2'!L77</f>
        <v>-1.2939546531176982</v>
      </c>
      <c r="K58">
        <f>'Ferment 2'!P77</f>
        <v>-1.6891128776937157</v>
      </c>
      <c r="L58">
        <f>'Ferment 2'!Q77</f>
        <v>-0.89879642854168085</v>
      </c>
      <c r="M58">
        <f>'Ferment 2'!R77</f>
        <v>-1.6891128776937157</v>
      </c>
      <c r="N58">
        <f>'Ferment 2'!S77</f>
        <v>-0.99948952391936141</v>
      </c>
      <c r="O58" t="str">
        <f>'Ferment 2'!T77</f>
        <v/>
      </c>
      <c r="Q58">
        <f t="shared" si="1"/>
        <v>27</v>
      </c>
      <c r="R58">
        <f>'Ferment 3'!L77</f>
        <v>-1.2820701576577698</v>
      </c>
      <c r="S58">
        <f>'Ferment 3'!P77</f>
        <v>-1.9889605218573998</v>
      </c>
      <c r="T58">
        <f>'Ferment 3'!Q77</f>
        <v>-0.57517979345813974</v>
      </c>
      <c r="U58">
        <f>'Ferment 3'!R77</f>
        <v>-1.9889605218573998</v>
      </c>
      <c r="V58">
        <f>'Ferment 3'!S77</f>
        <v>-0.80183846958902782</v>
      </c>
      <c r="W58" t="str">
        <f>'Ferment 3'!T77</f>
        <v/>
      </c>
    </row>
    <row r="59" spans="1:23">
      <c r="A59">
        <f>'Ferment 1'!B78</f>
        <v>27.5</v>
      </c>
      <c r="B59">
        <f>'Ferment 1'!L78</f>
        <v>-1.3706716763185758</v>
      </c>
      <c r="C59">
        <f>'Ferment 1'!P78</f>
        <v>-3.1555071401487647</v>
      </c>
      <c r="D59">
        <f>'Ferment 1'!Q78</f>
        <v>0.41416378751161309</v>
      </c>
      <c r="E59">
        <f>'Ferment 1'!R78</f>
        <v>-3</v>
      </c>
      <c r="F59">
        <f>'Ferment 1'!S78</f>
        <v>0.41293148819105818</v>
      </c>
      <c r="G59" t="str">
        <f>'Ferment 1'!T78</f>
        <v/>
      </c>
      <c r="I59">
        <f t="shared" si="0"/>
        <v>27.5</v>
      </c>
      <c r="J59">
        <f>'Ferment 2'!L78</f>
        <v>-1.2948871986130777</v>
      </c>
      <c r="K59">
        <f>'Ferment 2'!P78</f>
        <v>-1.6976385404123731</v>
      </c>
      <c r="L59">
        <f>'Ferment 2'!Q78</f>
        <v>-0.89213585681378227</v>
      </c>
      <c r="M59">
        <f>'Ferment 2'!R78</f>
        <v>-1.6976385404123731</v>
      </c>
      <c r="N59">
        <f>'Ferment 2'!S78</f>
        <v>-0.99948952391936141</v>
      </c>
      <c r="O59" t="str">
        <f>'Ferment 2'!T78</f>
        <v/>
      </c>
      <c r="Q59">
        <f t="shared" si="1"/>
        <v>27.5</v>
      </c>
      <c r="R59">
        <f>'Ferment 3'!L78</f>
        <v>-1.2832468152471559</v>
      </c>
      <c r="S59">
        <f>'Ferment 3'!P78</f>
        <v>-2.0037203495937126</v>
      </c>
      <c r="T59">
        <f>'Ferment 3'!Q78</f>
        <v>-0.56277328090059908</v>
      </c>
      <c r="U59">
        <f>'Ferment 3'!R78</f>
        <v>-2.0037203495937126</v>
      </c>
      <c r="V59">
        <f>'Ferment 3'!S78</f>
        <v>-0.80183846958902782</v>
      </c>
      <c r="W59" t="str">
        <f>'Ferment 3'!T78</f>
        <v/>
      </c>
    </row>
    <row r="60" spans="1:23">
      <c r="A60">
        <f>'Ferment 1'!B79</f>
        <v>28</v>
      </c>
      <c r="B60">
        <f>'Ferment 1'!L79</f>
        <v>-1.4012253810340567</v>
      </c>
      <c r="C60">
        <f>'Ferment 1'!P79</f>
        <v>-3.219986900078724</v>
      </c>
      <c r="D60">
        <f>'Ferment 1'!Q79</f>
        <v>0.41753613801061062</v>
      </c>
      <c r="E60">
        <f>'Ferment 1'!R79</f>
        <v>-3</v>
      </c>
      <c r="F60">
        <f>'Ferment 1'!S79</f>
        <v>0.41293148819105818</v>
      </c>
      <c r="G60" t="str">
        <f>'Ferment 1'!T79</f>
        <v/>
      </c>
      <c r="I60">
        <f t="shared" si="0"/>
        <v>28</v>
      </c>
      <c r="J60">
        <f>'Ferment 2'!L79</f>
        <v>-1.2957638006079792</v>
      </c>
      <c r="K60">
        <f>'Ferment 2'!P79</f>
        <v>-1.7061199681139101</v>
      </c>
      <c r="L60">
        <f>'Ferment 2'!Q79</f>
        <v>-0.88540763310204829</v>
      </c>
      <c r="M60">
        <f>'Ferment 2'!R79</f>
        <v>-1.7061199681139101</v>
      </c>
      <c r="N60">
        <f>'Ferment 2'!S79</f>
        <v>-0.99948952391936141</v>
      </c>
      <c r="O60" t="str">
        <f>'Ferment 2'!T79</f>
        <v/>
      </c>
      <c r="Q60">
        <f t="shared" si="1"/>
        <v>28</v>
      </c>
      <c r="R60">
        <f>'Ferment 3'!L79</f>
        <v>-1.2843568407798289</v>
      </c>
      <c r="S60">
        <f>'Ferment 3'!P79</f>
        <v>-2.0184344903367073</v>
      </c>
      <c r="T60">
        <f>'Ferment 3'!Q79</f>
        <v>-0.55027919122295055</v>
      </c>
      <c r="U60">
        <f>'Ferment 3'!R79</f>
        <v>-2.0184344903367073</v>
      </c>
      <c r="V60">
        <f>'Ferment 3'!S79</f>
        <v>-0.80183846958902782</v>
      </c>
      <c r="W60" t="str">
        <f>'Ferment 3'!T79</f>
        <v/>
      </c>
    </row>
    <row r="61" spans="1:23">
      <c r="A61">
        <f>'Ferment 1'!B80</f>
        <v>28.5</v>
      </c>
      <c r="B61">
        <f>'Ferment 1'!L80</f>
        <v>-1.4298175659335104</v>
      </c>
      <c r="C61">
        <f>'Ferment 1'!P80</f>
        <v>-3.2825123534928724</v>
      </c>
      <c r="D61">
        <f>'Ferment 1'!Q80</f>
        <v>0.42287722162585162</v>
      </c>
      <c r="E61">
        <f>'Ferment 1'!R80</f>
        <v>-3</v>
      </c>
      <c r="F61">
        <f>'Ferment 1'!S80</f>
        <v>0.41293148819105818</v>
      </c>
      <c r="G61" t="str">
        <f>'Ferment 1'!T80</f>
        <v/>
      </c>
      <c r="I61">
        <f t="shared" si="0"/>
        <v>28.5</v>
      </c>
      <c r="J61">
        <f>'Ferment 2'!L80</f>
        <v>-1.2965890746188342</v>
      </c>
      <c r="K61">
        <f>'Ferment 2'!P80</f>
        <v>-1.7145611372224709</v>
      </c>
      <c r="L61">
        <f>'Ferment 2'!Q80</f>
        <v>-0.87861701201519737</v>
      </c>
      <c r="M61">
        <f>'Ferment 2'!R80</f>
        <v>-1.7145611372224709</v>
      </c>
      <c r="N61">
        <f>'Ferment 2'!S80</f>
        <v>-0.99948952391936141</v>
      </c>
      <c r="O61" t="str">
        <f>'Ferment 2'!T80</f>
        <v/>
      </c>
      <c r="Q61">
        <f t="shared" si="1"/>
        <v>28.5</v>
      </c>
      <c r="R61">
        <f>'Ferment 3'!L80</f>
        <v>-1.2854054364130492</v>
      </c>
      <c r="S61">
        <f>'Ferment 3'!P80</f>
        <v>-2.0331070029846874</v>
      </c>
      <c r="T61">
        <f>'Ferment 3'!Q80</f>
        <v>-0.53770386984141094</v>
      </c>
      <c r="U61">
        <f>'Ferment 3'!R80</f>
        <v>-2.0331070029846874</v>
      </c>
      <c r="V61">
        <f>'Ferment 3'!S80</f>
        <v>-0.80183846958902782</v>
      </c>
      <c r="W61" t="str">
        <f>'Ferment 3'!T80</f>
        <v/>
      </c>
    </row>
    <row r="62" spans="1:23">
      <c r="A62">
        <f>'Ferment 1'!B81</f>
        <v>29</v>
      </c>
      <c r="B62">
        <f>'Ferment 1'!L81</f>
        <v>-1.4566038512055757</v>
      </c>
      <c r="C62">
        <f>'Ferment 1'!P81</f>
        <v>-3.343238731361728</v>
      </c>
      <c r="D62">
        <f>'Ferment 1'!Q81</f>
        <v>0.43003102895057643</v>
      </c>
      <c r="E62">
        <f>'Ferment 1'!R81</f>
        <v>-3</v>
      </c>
      <c r="F62">
        <f>'Ferment 1'!S81</f>
        <v>0.41293148819105818</v>
      </c>
      <c r="G62" t="str">
        <f>'Ferment 1'!T81</f>
        <v/>
      </c>
      <c r="I62">
        <f t="shared" si="0"/>
        <v>29</v>
      </c>
      <c r="J62">
        <f>'Ferment 2'!L81</f>
        <v>-1.2973671571444696</v>
      </c>
      <c r="K62">
        <f>'Ferment 2'!P81</f>
        <v>-1.722965589991774</v>
      </c>
      <c r="L62">
        <f>'Ferment 2'!Q81</f>
        <v>-0.87176872429716523</v>
      </c>
      <c r="M62">
        <f>'Ferment 2'!R81</f>
        <v>-1.722965589991774</v>
      </c>
      <c r="N62">
        <f>'Ferment 2'!S81</f>
        <v>-0.99948952391936141</v>
      </c>
      <c r="O62" t="str">
        <f>'Ferment 2'!T81</f>
        <v/>
      </c>
      <c r="Q62">
        <f t="shared" si="1"/>
        <v>29</v>
      </c>
      <c r="R62">
        <f>'Ferment 3'!L81</f>
        <v>-1.2863972915222401</v>
      </c>
      <c r="S62">
        <f>'Ferment 3'!P81</f>
        <v>-2.0477415138803083</v>
      </c>
      <c r="T62">
        <f>'Ferment 3'!Q81</f>
        <v>-0.52505306916417216</v>
      </c>
      <c r="U62">
        <f>'Ferment 3'!R81</f>
        <v>-2.0477415138803083</v>
      </c>
      <c r="V62">
        <f>'Ferment 3'!S81</f>
        <v>-0.80183846958902782</v>
      </c>
      <c r="W62" t="str">
        <f>'Ferment 3'!T81</f>
        <v/>
      </c>
    </row>
    <row r="63" spans="1:23">
      <c r="A63">
        <f>'Ferment 1'!B82</f>
        <v>29.5</v>
      </c>
      <c r="B63">
        <f>'Ferment 1'!L82</f>
        <v>-1.4817259811565056</v>
      </c>
      <c r="C63">
        <f>'Ferment 1'!P82</f>
        <v>-3.4023074162105438</v>
      </c>
      <c r="D63">
        <f>'Ferment 1'!Q82</f>
        <v>0.43885545389753289</v>
      </c>
      <c r="E63">
        <f>'Ferment 1'!R82</f>
        <v>-3</v>
      </c>
      <c r="F63">
        <f>'Ferment 1'!S82</f>
        <v>0.41293148819105818</v>
      </c>
      <c r="G63" t="str">
        <f>'Ferment 1'!T82</f>
        <v/>
      </c>
      <c r="I63">
        <f t="shared" si="0"/>
        <v>29.5</v>
      </c>
      <c r="J63">
        <f>'Ferment 2'!L82</f>
        <v>-1.2981017649795157</v>
      </c>
      <c r="K63">
        <f>'Ferment 2'!P82</f>
        <v>-1.731336490024709</v>
      </c>
      <c r="L63">
        <f>'Ferment 2'!Q82</f>
        <v>-0.86486703993432223</v>
      </c>
      <c r="M63">
        <f>'Ferment 2'!R82</f>
        <v>-1.731336490024709</v>
      </c>
      <c r="N63">
        <f>'Ferment 2'!S82</f>
        <v>-0.99948952391936141</v>
      </c>
      <c r="O63" t="str">
        <f>'Ferment 2'!T82</f>
        <v/>
      </c>
      <c r="Q63">
        <f t="shared" si="1"/>
        <v>29.5</v>
      </c>
      <c r="R63">
        <f>'Ferment 3'!L82</f>
        <v>-1.2873366431855879</v>
      </c>
      <c r="S63">
        <f>'Ferment 3'!P82</f>
        <v>-2.0623412705085089</v>
      </c>
      <c r="T63">
        <f>'Ferment 3'!Q82</f>
        <v>-0.51233201586266719</v>
      </c>
      <c r="U63">
        <f>'Ferment 3'!R82</f>
        <v>-2.0623412705085089</v>
      </c>
      <c r="V63">
        <f>'Ferment 3'!S82</f>
        <v>-0.80183846958902782</v>
      </c>
      <c r="W63" t="str">
        <f>'Ferment 3'!T82</f>
        <v/>
      </c>
    </row>
    <row r="64" spans="1:23">
      <c r="A64">
        <f>'Ferment 1'!B83</f>
        <v>30</v>
      </c>
      <c r="B64">
        <f>'Ferment 1'!L83</f>
        <v>-1.5053131105278483</v>
      </c>
      <c r="C64">
        <f>'Ferment 1'!P83</f>
        <v>-3.4598472260671151</v>
      </c>
      <c r="D64">
        <f>'Ferment 1'!Q83</f>
        <v>0.44922100501141848</v>
      </c>
      <c r="E64">
        <f>'Ferment 1'!R83</f>
        <v>-3</v>
      </c>
      <c r="F64">
        <f>'Ferment 1'!S83</f>
        <v>0.41293148819105818</v>
      </c>
      <c r="G64" t="str">
        <f>'Ferment 1'!T83</f>
        <v/>
      </c>
      <c r="I64">
        <f t="shared" si="0"/>
        <v>30</v>
      </c>
      <c r="J64">
        <f>'Ferment 2'!L83</f>
        <v>-1.2987962460591498</v>
      </c>
      <c r="K64">
        <f>'Ferment 2'!P83</f>
        <v>-1.7396766696955903</v>
      </c>
      <c r="L64">
        <f>'Ferment 2'!Q83</f>
        <v>-0.85791582242270914</v>
      </c>
      <c r="M64">
        <f>'Ferment 2'!R83</f>
        <v>-1.7396766696955903</v>
      </c>
      <c r="N64">
        <f>'Ferment 2'!S83</f>
        <v>-0.99948952391936141</v>
      </c>
      <c r="O64" t="str">
        <f>'Ferment 2'!T83</f>
        <v/>
      </c>
      <c r="Q64">
        <f t="shared" si="1"/>
        <v>30</v>
      </c>
      <c r="R64">
        <f>'Ferment 3'!L83</f>
        <v>-1.2882273284210024</v>
      </c>
      <c r="S64">
        <f>'Ferment 3'!P83</f>
        <v>-2.0769091876110473</v>
      </c>
      <c r="T64">
        <f>'Ferment 3'!Q83</f>
        <v>-0.49954546923095733</v>
      </c>
      <c r="U64">
        <f>'Ferment 3'!R83</f>
        <v>-2.0769091876110473</v>
      </c>
      <c r="V64">
        <f>'Ferment 3'!S83</f>
        <v>-0.80183846958902782</v>
      </c>
      <c r="W64" t="str">
        <f>'Ferment 3'!T83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G977"/>
  <sheetViews>
    <sheetView zoomScaleNormal="100" workbookViewId="0">
      <selection activeCell="G3" sqref="G3"/>
    </sheetView>
  </sheetViews>
  <sheetFormatPr defaultRowHeight="12.75"/>
  <cols>
    <col min="1" max="1" width="2.42578125" customWidth="1"/>
    <col min="2" max="2" width="19.140625" customWidth="1"/>
    <col min="3" max="3" width="16.5703125" bestFit="1" customWidth="1"/>
    <col min="4" max="4" width="17" bestFit="1" customWidth="1"/>
    <col min="5" max="5" width="14.140625" bestFit="1" customWidth="1"/>
    <col min="7" max="7" width="12" bestFit="1" customWidth="1"/>
    <col min="10" max="10" width="12" bestFit="1" customWidth="1"/>
    <col min="11" max="11" width="12" customWidth="1"/>
  </cols>
  <sheetData>
    <row r="2" spans="2:7">
      <c r="F2" s="20"/>
    </row>
    <row r="3" spans="2:7">
      <c r="G3" s="50"/>
    </row>
    <row r="4" spans="2:7">
      <c r="G4" s="16"/>
    </row>
    <row r="6" spans="2:7">
      <c r="B6" s="44" t="s">
        <v>23</v>
      </c>
      <c r="C6" s="44"/>
      <c r="D6" s="44"/>
    </row>
    <row r="7" spans="2:7">
      <c r="B7" s="17" t="s">
        <v>28</v>
      </c>
      <c r="C7" s="17" t="s">
        <v>29</v>
      </c>
      <c r="D7" s="17" t="s">
        <v>30</v>
      </c>
    </row>
    <row r="8" spans="2:7">
      <c r="B8" s="17">
        <v>0</v>
      </c>
      <c r="C8" s="63">
        <v>16</v>
      </c>
      <c r="D8" s="18">
        <v>28</v>
      </c>
    </row>
    <row r="9" spans="2:7">
      <c r="B9" s="17">
        <v>1</v>
      </c>
      <c r="C9" s="63">
        <v>18</v>
      </c>
      <c r="D9" s="18">
        <v>32</v>
      </c>
    </row>
    <row r="10" spans="2:7">
      <c r="B10" s="17">
        <v>2</v>
      </c>
      <c r="C10" s="63">
        <v>17</v>
      </c>
      <c r="D10" s="18">
        <v>31</v>
      </c>
    </row>
    <row r="11" spans="2:7">
      <c r="B11" s="17">
        <v>3</v>
      </c>
      <c r="C11" s="63">
        <v>22</v>
      </c>
      <c r="D11" s="18">
        <v>30</v>
      </c>
    </row>
    <row r="12" spans="2:7">
      <c r="B12" s="17">
        <v>4</v>
      </c>
      <c r="C12" s="63">
        <v>20</v>
      </c>
      <c r="D12" s="18">
        <v>26</v>
      </c>
    </row>
    <row r="13" spans="2:7">
      <c r="B13" s="19">
        <v>5</v>
      </c>
      <c r="C13" s="63">
        <v>16</v>
      </c>
      <c r="D13" s="18">
        <v>27</v>
      </c>
    </row>
    <row r="14" spans="2:7">
      <c r="B14" s="19">
        <v>6</v>
      </c>
      <c r="C14" s="63">
        <v>24</v>
      </c>
      <c r="D14" s="18">
        <v>35</v>
      </c>
    </row>
    <row r="15" spans="2:7">
      <c r="B15" s="19">
        <v>7</v>
      </c>
      <c r="C15" s="63">
        <v>18</v>
      </c>
      <c r="D15" s="18">
        <v>38</v>
      </c>
    </row>
    <row r="16" spans="2:7">
      <c r="B16" s="19">
        <v>8</v>
      </c>
      <c r="C16" s="63">
        <v>17</v>
      </c>
      <c r="D16" s="18">
        <v>39</v>
      </c>
    </row>
    <row r="17" spans="2:4">
      <c r="B17" s="19">
        <v>9</v>
      </c>
      <c r="C17" s="63">
        <v>18</v>
      </c>
      <c r="D17" s="18">
        <v>31</v>
      </c>
    </row>
    <row r="18" spans="2:4">
      <c r="B18" s="19">
        <v>10</v>
      </c>
      <c r="C18" s="63">
        <v>22</v>
      </c>
      <c r="D18" s="18">
        <v>32</v>
      </c>
    </row>
    <row r="20" spans="2:4">
      <c r="B20" s="66" t="s">
        <v>78</v>
      </c>
      <c r="C20" s="67"/>
      <c r="D20" s="67"/>
    </row>
    <row r="21" spans="2:4">
      <c r="B21" s="67" t="s">
        <v>82</v>
      </c>
      <c r="C21" s="65">
        <v>-5</v>
      </c>
      <c r="D21" s="67"/>
    </row>
    <row r="22" spans="2:4" hidden="1">
      <c r="B22" s="67" t="s">
        <v>14</v>
      </c>
      <c r="C22" s="67">
        <f>C36*C21+C37</f>
        <v>2.2249999999999996</v>
      </c>
      <c r="D22" s="67"/>
    </row>
    <row r="23" spans="2:4">
      <c r="B23" s="67" t="s">
        <v>15</v>
      </c>
      <c r="C23" s="30">
        <v>0.25</v>
      </c>
      <c r="D23" s="67"/>
    </row>
    <row r="24" spans="2:4" hidden="1">
      <c r="B24" s="67"/>
      <c r="C24" s="67"/>
      <c r="D24" s="67"/>
    </row>
    <row r="25" spans="2:4" hidden="1">
      <c r="B25" s="67"/>
      <c r="C25" s="67"/>
      <c r="D25" s="67"/>
    </row>
    <row r="26" spans="2:4" hidden="1">
      <c r="B26" s="67"/>
      <c r="C26" s="67"/>
      <c r="D26" s="67"/>
    </row>
    <row r="27" spans="2:4" hidden="1">
      <c r="B27" s="67"/>
      <c r="C27" s="67"/>
      <c r="D27" s="67"/>
    </row>
    <row r="28" spans="2:4" hidden="1">
      <c r="B28" s="67"/>
      <c r="C28" s="67"/>
      <c r="D28" s="67"/>
    </row>
    <row r="29" spans="2:4" hidden="1">
      <c r="B29" s="67"/>
      <c r="C29" s="67"/>
      <c r="D29" s="67"/>
    </row>
    <row r="30" spans="2:4" hidden="1"/>
    <row r="31" spans="2:4" hidden="1">
      <c r="B31" s="68" t="s">
        <v>81</v>
      </c>
      <c r="C31" s="69"/>
      <c r="D31" s="69"/>
    </row>
    <row r="32" spans="2:4" hidden="1">
      <c r="B32" s="70" t="s">
        <v>19</v>
      </c>
      <c r="C32" s="70" t="s">
        <v>14</v>
      </c>
      <c r="D32" s="69"/>
    </row>
    <row r="33" spans="2:4" hidden="1">
      <c r="B33" s="69">
        <v>-8</v>
      </c>
      <c r="C33" s="69">
        <v>2.0499999999999998</v>
      </c>
      <c r="D33" s="69"/>
    </row>
    <row r="34" spans="2:4" hidden="1">
      <c r="B34" s="69">
        <v>4</v>
      </c>
      <c r="C34" s="69">
        <v>2.75</v>
      </c>
      <c r="D34" s="69"/>
    </row>
    <row r="35" spans="2:4" hidden="1">
      <c r="B35" s="69"/>
      <c r="C35" s="69"/>
      <c r="D35" s="69"/>
    </row>
    <row r="36" spans="2:4" hidden="1">
      <c r="B36" s="70" t="s">
        <v>79</v>
      </c>
      <c r="C36" s="69">
        <f>SLOPE(C33:C34,B33:B34)</f>
        <v>5.8333333333333348E-2</v>
      </c>
      <c r="D36" s="69"/>
    </row>
    <row r="37" spans="2:4" hidden="1">
      <c r="B37" s="70" t="s">
        <v>80</v>
      </c>
      <c r="C37" s="69">
        <f>INTERCEPT(C33:C34,B33:B34)</f>
        <v>2.5166666666666666</v>
      </c>
      <c r="D37" s="69"/>
    </row>
    <row r="38" spans="2:4">
      <c r="B38" s="14"/>
    </row>
    <row r="39" spans="2:4">
      <c r="B39" s="14"/>
    </row>
    <row r="40" spans="2:4">
      <c r="B40" s="14"/>
    </row>
    <row r="41" spans="2:4">
      <c r="B41" s="14"/>
    </row>
    <row r="42" spans="2:4">
      <c r="B42" s="14"/>
    </row>
    <row r="43" spans="2:4">
      <c r="B43" s="14"/>
    </row>
    <row r="44" spans="2:4">
      <c r="B44" s="14"/>
    </row>
    <row r="45" spans="2:4">
      <c r="B45" s="14"/>
    </row>
    <row r="46" spans="2:4">
      <c r="B46" s="14"/>
    </row>
    <row r="47" spans="2:4">
      <c r="B47" s="14"/>
    </row>
    <row r="48" spans="2:4">
      <c r="B48" s="14"/>
    </row>
    <row r="49" spans="2:2">
      <c r="B49" s="14"/>
    </row>
    <row r="50" spans="2:2">
      <c r="B50" s="14"/>
    </row>
    <row r="51" spans="2:2">
      <c r="B51" s="14"/>
    </row>
    <row r="52" spans="2:2">
      <c r="B52" s="14"/>
    </row>
    <row r="53" spans="2:2">
      <c r="B53" s="14"/>
    </row>
    <row r="54" spans="2:2">
      <c r="B54" s="14"/>
    </row>
    <row r="55" spans="2:2">
      <c r="B55" s="14"/>
    </row>
    <row r="56" spans="2:2">
      <c r="B56" s="14"/>
    </row>
    <row r="57" spans="2:2">
      <c r="B57" s="14"/>
    </row>
    <row r="58" spans="2:2">
      <c r="B58" s="14"/>
    </row>
    <row r="59" spans="2:2">
      <c r="B59" s="14"/>
    </row>
    <row r="60" spans="2:2">
      <c r="B60" s="14"/>
    </row>
    <row r="61" spans="2:2">
      <c r="B61" s="14"/>
    </row>
    <row r="62" spans="2:2">
      <c r="B62" s="14"/>
    </row>
    <row r="63" spans="2:2">
      <c r="B63" s="14"/>
    </row>
    <row r="64" spans="2:2">
      <c r="B64" s="14"/>
    </row>
    <row r="65" spans="2:2">
      <c r="B65" s="14"/>
    </row>
    <row r="66" spans="2:2">
      <c r="B66" s="14"/>
    </row>
    <row r="67" spans="2:2">
      <c r="B67" s="14"/>
    </row>
    <row r="68" spans="2:2">
      <c r="B68" s="14"/>
    </row>
    <row r="69" spans="2:2">
      <c r="B69" s="14"/>
    </row>
    <row r="70" spans="2:2">
      <c r="B70" s="14"/>
    </row>
    <row r="71" spans="2:2">
      <c r="B71" s="14"/>
    </row>
    <row r="72" spans="2:2">
      <c r="B72" s="14"/>
    </row>
    <row r="73" spans="2:2">
      <c r="B73" s="14"/>
    </row>
    <row r="74" spans="2:2">
      <c r="B74" s="14"/>
    </row>
    <row r="75" spans="2:2">
      <c r="B75" s="14"/>
    </row>
    <row r="76" spans="2:2">
      <c r="B76" s="14"/>
    </row>
    <row r="77" spans="2:2">
      <c r="B77" s="14"/>
    </row>
    <row r="78" spans="2:2">
      <c r="B78" s="14"/>
    </row>
    <row r="79" spans="2:2">
      <c r="B79" s="14"/>
    </row>
    <row r="80" spans="2:2">
      <c r="B80" s="14"/>
    </row>
    <row r="81" spans="2:2">
      <c r="B81" s="14"/>
    </row>
    <row r="82" spans="2:2">
      <c r="B82" s="14"/>
    </row>
    <row r="83" spans="2:2">
      <c r="B83" s="14"/>
    </row>
    <row r="84" spans="2:2">
      <c r="B84" s="14"/>
    </row>
    <row r="85" spans="2:2">
      <c r="B85" s="14"/>
    </row>
    <row r="86" spans="2:2">
      <c r="B86" s="14"/>
    </row>
    <row r="87" spans="2:2">
      <c r="B87" s="14"/>
    </row>
    <row r="88" spans="2:2">
      <c r="B88" s="14"/>
    </row>
    <row r="89" spans="2:2">
      <c r="B89" s="14"/>
    </row>
    <row r="90" spans="2:2">
      <c r="B90" s="14"/>
    </row>
    <row r="91" spans="2:2">
      <c r="B91" s="14"/>
    </row>
    <row r="92" spans="2:2">
      <c r="B92" s="14"/>
    </row>
    <row r="93" spans="2:2">
      <c r="B93" s="14"/>
    </row>
    <row r="94" spans="2:2">
      <c r="B94" s="14"/>
    </row>
    <row r="95" spans="2:2">
      <c r="B95" s="14"/>
    </row>
    <row r="96" spans="2:2">
      <c r="B96" s="14"/>
    </row>
    <row r="97" spans="2:2">
      <c r="B97" s="14"/>
    </row>
    <row r="98" spans="2:2">
      <c r="B98" s="14"/>
    </row>
    <row r="99" spans="2:2">
      <c r="B99" s="14"/>
    </row>
    <row r="100" spans="2:2">
      <c r="B100" s="14"/>
    </row>
    <row r="101" spans="2:2">
      <c r="B101" s="14"/>
    </row>
    <row r="102" spans="2:2">
      <c r="B102" s="14"/>
    </row>
    <row r="103" spans="2:2">
      <c r="B103" s="14"/>
    </row>
    <row r="104" spans="2:2">
      <c r="B104" s="14"/>
    </row>
    <row r="105" spans="2:2">
      <c r="B105" s="14"/>
    </row>
    <row r="106" spans="2:2">
      <c r="B106" s="14"/>
    </row>
    <row r="107" spans="2:2">
      <c r="B107" s="14"/>
    </row>
    <row r="108" spans="2:2">
      <c r="B108" s="14"/>
    </row>
    <row r="109" spans="2:2">
      <c r="B109" s="14"/>
    </row>
    <row r="110" spans="2:2">
      <c r="B110" s="14"/>
    </row>
    <row r="111" spans="2:2">
      <c r="B111" s="14"/>
    </row>
    <row r="112" spans="2:2">
      <c r="B112" s="14"/>
    </row>
    <row r="113" spans="2:2">
      <c r="B113" s="14"/>
    </row>
    <row r="114" spans="2:2">
      <c r="B114" s="14"/>
    </row>
    <row r="115" spans="2:2">
      <c r="B115" s="14"/>
    </row>
    <row r="116" spans="2:2">
      <c r="B116" s="14"/>
    </row>
    <row r="117" spans="2:2">
      <c r="B117" s="14"/>
    </row>
    <row r="118" spans="2:2">
      <c r="B118" s="14"/>
    </row>
    <row r="119" spans="2:2">
      <c r="B119" s="14"/>
    </row>
    <row r="120" spans="2:2">
      <c r="B120" s="14"/>
    </row>
    <row r="121" spans="2:2">
      <c r="B121" s="14"/>
    </row>
    <row r="122" spans="2:2">
      <c r="B122" s="14"/>
    </row>
    <row r="123" spans="2:2">
      <c r="B123" s="14"/>
    </row>
    <row r="124" spans="2:2">
      <c r="B124" s="14"/>
    </row>
    <row r="125" spans="2:2">
      <c r="B125" s="14"/>
    </row>
    <row r="126" spans="2:2">
      <c r="B126" s="14"/>
    </row>
    <row r="127" spans="2:2">
      <c r="B127" s="14"/>
    </row>
    <row r="128" spans="2:2">
      <c r="B128" s="14"/>
    </row>
    <row r="129" spans="2:2">
      <c r="B129" s="14"/>
    </row>
    <row r="130" spans="2:2">
      <c r="B130" s="14"/>
    </row>
    <row r="131" spans="2:2">
      <c r="B131" s="14"/>
    </row>
    <row r="132" spans="2:2">
      <c r="B132" s="14"/>
    </row>
    <row r="133" spans="2:2">
      <c r="B133" s="14"/>
    </row>
    <row r="134" spans="2:2">
      <c r="B134" s="14"/>
    </row>
    <row r="135" spans="2:2">
      <c r="B135" s="14"/>
    </row>
    <row r="136" spans="2:2">
      <c r="B136" s="14"/>
    </row>
    <row r="137" spans="2:2">
      <c r="B137" s="14"/>
    </row>
    <row r="138" spans="2:2">
      <c r="B138" s="14"/>
    </row>
    <row r="139" spans="2:2">
      <c r="B139" s="14"/>
    </row>
    <row r="140" spans="2:2">
      <c r="B140" s="14"/>
    </row>
    <row r="141" spans="2:2">
      <c r="B141" s="14"/>
    </row>
    <row r="142" spans="2:2">
      <c r="B142" s="14"/>
    </row>
    <row r="143" spans="2:2">
      <c r="B143" s="14"/>
    </row>
    <row r="144" spans="2:2">
      <c r="B144" s="14"/>
    </row>
    <row r="145" spans="2:2">
      <c r="B145" s="14"/>
    </row>
    <row r="146" spans="2:2">
      <c r="B146" s="14"/>
    </row>
    <row r="147" spans="2:2">
      <c r="B147" s="14"/>
    </row>
    <row r="148" spans="2:2">
      <c r="B148" s="14"/>
    </row>
    <row r="149" spans="2:2">
      <c r="B149" s="14"/>
    </row>
    <row r="150" spans="2:2">
      <c r="B150" s="14"/>
    </row>
    <row r="151" spans="2:2">
      <c r="B151" s="14"/>
    </row>
    <row r="152" spans="2:2">
      <c r="B152" s="14"/>
    </row>
    <row r="153" spans="2:2">
      <c r="B153" s="14"/>
    </row>
    <row r="154" spans="2:2">
      <c r="B154" s="14"/>
    </row>
    <row r="155" spans="2:2">
      <c r="B155" s="14"/>
    </row>
    <row r="156" spans="2:2">
      <c r="B156" s="14"/>
    </row>
    <row r="157" spans="2:2">
      <c r="B157" s="14"/>
    </row>
    <row r="158" spans="2:2">
      <c r="B158" s="14"/>
    </row>
    <row r="159" spans="2:2">
      <c r="B159" s="14"/>
    </row>
    <row r="160" spans="2:2">
      <c r="B160" s="14"/>
    </row>
    <row r="161" spans="2:2">
      <c r="B161" s="14"/>
    </row>
    <row r="162" spans="2:2">
      <c r="B162" s="14"/>
    </row>
    <row r="163" spans="2:2">
      <c r="B163" s="14"/>
    </row>
    <row r="164" spans="2:2">
      <c r="B164" s="14"/>
    </row>
    <row r="165" spans="2:2">
      <c r="B165" s="14"/>
    </row>
    <row r="166" spans="2:2">
      <c r="B166" s="14"/>
    </row>
    <row r="167" spans="2:2">
      <c r="B167" s="14"/>
    </row>
    <row r="168" spans="2:2">
      <c r="B168" s="14"/>
    </row>
    <row r="169" spans="2:2">
      <c r="B169" s="14"/>
    </row>
    <row r="170" spans="2:2">
      <c r="B170" s="14"/>
    </row>
    <row r="171" spans="2:2">
      <c r="B171" s="14"/>
    </row>
    <row r="172" spans="2:2">
      <c r="B172" s="14"/>
    </row>
    <row r="173" spans="2:2">
      <c r="B173" s="14"/>
    </row>
    <row r="174" spans="2:2">
      <c r="B174" s="14"/>
    </row>
    <row r="175" spans="2:2">
      <c r="B175" s="14"/>
    </row>
    <row r="176" spans="2:2">
      <c r="B176" s="14"/>
    </row>
    <row r="177" spans="2:2">
      <c r="B177" s="14"/>
    </row>
    <row r="178" spans="2:2">
      <c r="B178" s="14"/>
    </row>
    <row r="179" spans="2:2">
      <c r="B179" s="14"/>
    </row>
    <row r="180" spans="2:2">
      <c r="B180" s="14"/>
    </row>
    <row r="181" spans="2:2">
      <c r="B181" s="14"/>
    </row>
    <row r="182" spans="2:2">
      <c r="B182" s="14"/>
    </row>
    <row r="183" spans="2:2">
      <c r="B183" s="14"/>
    </row>
    <row r="184" spans="2:2">
      <c r="B184" s="14"/>
    </row>
    <row r="185" spans="2:2">
      <c r="B185" s="14"/>
    </row>
    <row r="186" spans="2:2">
      <c r="B186" s="14"/>
    </row>
    <row r="187" spans="2:2">
      <c r="B187" s="14"/>
    </row>
    <row r="188" spans="2:2">
      <c r="B188" s="14"/>
    </row>
    <row r="189" spans="2:2">
      <c r="B189" s="14"/>
    </row>
    <row r="190" spans="2:2">
      <c r="B190" s="14"/>
    </row>
    <row r="191" spans="2:2">
      <c r="B191" s="14"/>
    </row>
    <row r="192" spans="2:2">
      <c r="B192" s="14"/>
    </row>
    <row r="193" spans="2:2">
      <c r="B193" s="14"/>
    </row>
    <row r="194" spans="2:2">
      <c r="B194" s="14"/>
    </row>
    <row r="195" spans="2:2">
      <c r="B195" s="14"/>
    </row>
    <row r="196" spans="2:2">
      <c r="B196" s="14"/>
    </row>
    <row r="197" spans="2:2">
      <c r="B197" s="14"/>
    </row>
    <row r="198" spans="2:2">
      <c r="B198" s="14"/>
    </row>
    <row r="199" spans="2:2">
      <c r="B199" s="14"/>
    </row>
    <row r="200" spans="2:2">
      <c r="B200" s="14"/>
    </row>
    <row r="201" spans="2:2">
      <c r="B201" s="14"/>
    </row>
    <row r="202" spans="2:2">
      <c r="B202" s="14"/>
    </row>
    <row r="203" spans="2:2">
      <c r="B203" s="14"/>
    </row>
    <row r="204" spans="2:2">
      <c r="B204" s="14"/>
    </row>
    <row r="205" spans="2:2">
      <c r="B205" s="14"/>
    </row>
    <row r="206" spans="2:2">
      <c r="B206" s="14"/>
    </row>
    <row r="207" spans="2:2">
      <c r="B207" s="14"/>
    </row>
    <row r="208" spans="2:2">
      <c r="B208" s="14"/>
    </row>
    <row r="209" spans="2:2">
      <c r="B209" s="14"/>
    </row>
    <row r="210" spans="2:2">
      <c r="B210" s="14"/>
    </row>
    <row r="211" spans="2:2">
      <c r="B211" s="14"/>
    </row>
    <row r="212" spans="2:2">
      <c r="B212" s="14"/>
    </row>
    <row r="213" spans="2:2">
      <c r="B213" s="14"/>
    </row>
    <row r="214" spans="2:2">
      <c r="B214" s="14"/>
    </row>
    <row r="215" spans="2:2">
      <c r="B215" s="14"/>
    </row>
    <row r="216" spans="2:2">
      <c r="B216" s="14"/>
    </row>
    <row r="217" spans="2:2">
      <c r="B217" s="14"/>
    </row>
    <row r="218" spans="2:2">
      <c r="B218" s="14"/>
    </row>
    <row r="219" spans="2:2">
      <c r="B219" s="14"/>
    </row>
    <row r="220" spans="2:2">
      <c r="B220" s="14"/>
    </row>
    <row r="221" spans="2:2">
      <c r="B221" s="14"/>
    </row>
    <row r="222" spans="2:2">
      <c r="B222" s="14"/>
    </row>
    <row r="223" spans="2:2">
      <c r="B223" s="14"/>
    </row>
    <row r="224" spans="2:2">
      <c r="B224" s="14"/>
    </row>
    <row r="225" spans="2:2">
      <c r="B225" s="14"/>
    </row>
    <row r="226" spans="2:2">
      <c r="B226" s="14"/>
    </row>
    <row r="227" spans="2:2">
      <c r="B227" s="14"/>
    </row>
    <row r="228" spans="2:2">
      <c r="B228" s="14"/>
    </row>
    <row r="229" spans="2:2">
      <c r="B229" s="14"/>
    </row>
    <row r="230" spans="2:2">
      <c r="B230" s="14"/>
    </row>
    <row r="231" spans="2:2">
      <c r="B231" s="14"/>
    </row>
    <row r="232" spans="2:2">
      <c r="B232" s="14"/>
    </row>
    <row r="233" spans="2:2">
      <c r="B233" s="14"/>
    </row>
    <row r="234" spans="2:2">
      <c r="B234" s="14"/>
    </row>
    <row r="235" spans="2:2">
      <c r="B235" s="14"/>
    </row>
    <row r="236" spans="2:2">
      <c r="B236" s="14"/>
    </row>
    <row r="237" spans="2:2">
      <c r="B237" s="14"/>
    </row>
    <row r="238" spans="2:2">
      <c r="B238" s="14"/>
    </row>
    <row r="239" spans="2:2">
      <c r="B239" s="14"/>
    </row>
    <row r="240" spans="2:2">
      <c r="B240" s="14"/>
    </row>
    <row r="241" spans="2:2">
      <c r="B241" s="14"/>
    </row>
    <row r="242" spans="2:2">
      <c r="B242" s="14"/>
    </row>
    <row r="243" spans="2:2">
      <c r="B243" s="14"/>
    </row>
    <row r="244" spans="2:2">
      <c r="B244" s="14"/>
    </row>
    <row r="245" spans="2:2">
      <c r="B245" s="14"/>
    </row>
    <row r="246" spans="2:2">
      <c r="B246" s="14"/>
    </row>
    <row r="247" spans="2:2">
      <c r="B247" s="14"/>
    </row>
    <row r="248" spans="2:2">
      <c r="B248" s="14"/>
    </row>
    <row r="249" spans="2:2">
      <c r="B249" s="14"/>
    </row>
    <row r="250" spans="2:2">
      <c r="B250" s="14"/>
    </row>
    <row r="251" spans="2:2">
      <c r="B251" s="14"/>
    </row>
    <row r="252" spans="2:2">
      <c r="B252" s="14"/>
    </row>
    <row r="253" spans="2:2">
      <c r="B253" s="14"/>
    </row>
    <row r="254" spans="2:2">
      <c r="B254" s="14"/>
    </row>
    <row r="255" spans="2:2">
      <c r="B255" s="14"/>
    </row>
    <row r="256" spans="2:2">
      <c r="B256" s="14"/>
    </row>
    <row r="257" spans="2:2">
      <c r="B257" s="14"/>
    </row>
    <row r="258" spans="2:2">
      <c r="B258" s="14"/>
    </row>
    <row r="259" spans="2:2">
      <c r="B259" s="14"/>
    </row>
    <row r="260" spans="2:2">
      <c r="B260" s="14"/>
    </row>
    <row r="261" spans="2:2">
      <c r="B261" s="14"/>
    </row>
    <row r="262" spans="2:2">
      <c r="B262" s="14"/>
    </row>
    <row r="263" spans="2:2">
      <c r="B263" s="14"/>
    </row>
    <row r="264" spans="2:2">
      <c r="B264" s="14"/>
    </row>
    <row r="265" spans="2:2">
      <c r="B265" s="14"/>
    </row>
    <row r="266" spans="2:2">
      <c r="B266" s="14"/>
    </row>
    <row r="267" spans="2:2">
      <c r="B267" s="14"/>
    </row>
    <row r="268" spans="2:2">
      <c r="B268" s="14"/>
    </row>
    <row r="269" spans="2:2">
      <c r="B269" s="14"/>
    </row>
    <row r="270" spans="2:2">
      <c r="B270" s="14"/>
    </row>
    <row r="271" spans="2:2">
      <c r="B271" s="14"/>
    </row>
    <row r="272" spans="2:2">
      <c r="B272" s="14"/>
    </row>
    <row r="273" spans="2:2">
      <c r="B273" s="14"/>
    </row>
    <row r="274" spans="2:2">
      <c r="B274" s="14"/>
    </row>
    <row r="275" spans="2:2">
      <c r="B275" s="14"/>
    </row>
    <row r="276" spans="2:2">
      <c r="B276" s="14"/>
    </row>
    <row r="277" spans="2:2">
      <c r="B277" s="14"/>
    </row>
    <row r="278" spans="2:2">
      <c r="B278" s="14"/>
    </row>
    <row r="279" spans="2:2">
      <c r="B279" s="14"/>
    </row>
    <row r="280" spans="2:2">
      <c r="B280" s="14"/>
    </row>
    <row r="281" spans="2:2">
      <c r="B281" s="14"/>
    </row>
    <row r="282" spans="2:2">
      <c r="B282" s="14"/>
    </row>
    <row r="283" spans="2:2">
      <c r="B283" s="14"/>
    </row>
    <row r="284" spans="2:2">
      <c r="B284" s="14"/>
    </row>
    <row r="285" spans="2:2">
      <c r="B285" s="14"/>
    </row>
    <row r="286" spans="2:2">
      <c r="B286" s="14"/>
    </row>
    <row r="287" spans="2:2">
      <c r="B287" s="14"/>
    </row>
    <row r="288" spans="2:2">
      <c r="B288" s="14"/>
    </row>
    <row r="289" spans="2:2">
      <c r="B289" s="14"/>
    </row>
    <row r="290" spans="2:2">
      <c r="B290" s="14"/>
    </row>
    <row r="291" spans="2:2">
      <c r="B291" s="14"/>
    </row>
    <row r="292" spans="2:2">
      <c r="B292" s="14"/>
    </row>
    <row r="293" spans="2:2">
      <c r="B293" s="14"/>
    </row>
    <row r="294" spans="2:2">
      <c r="B294" s="14"/>
    </row>
    <row r="295" spans="2:2">
      <c r="B295" s="14"/>
    </row>
    <row r="296" spans="2:2">
      <c r="B296" s="14"/>
    </row>
    <row r="297" spans="2:2">
      <c r="B297" s="14"/>
    </row>
    <row r="298" spans="2:2">
      <c r="B298" s="14"/>
    </row>
    <row r="299" spans="2:2">
      <c r="B299" s="14"/>
    </row>
    <row r="300" spans="2:2">
      <c r="B300" s="14"/>
    </row>
    <row r="301" spans="2:2">
      <c r="B301" s="14"/>
    </row>
    <row r="302" spans="2:2">
      <c r="B302" s="14"/>
    </row>
    <row r="303" spans="2:2">
      <c r="B303" s="14"/>
    </row>
    <row r="304" spans="2:2">
      <c r="B304" s="14"/>
    </row>
    <row r="305" spans="2:2">
      <c r="B305" s="14"/>
    </row>
    <row r="306" spans="2:2">
      <c r="B306" s="14"/>
    </row>
    <row r="307" spans="2:2">
      <c r="B307" s="14"/>
    </row>
    <row r="308" spans="2:2">
      <c r="B308" s="14"/>
    </row>
    <row r="309" spans="2:2">
      <c r="B309" s="14"/>
    </row>
    <row r="310" spans="2:2">
      <c r="B310" s="14"/>
    </row>
    <row r="311" spans="2:2">
      <c r="B311" s="14"/>
    </row>
    <row r="312" spans="2:2">
      <c r="B312" s="14"/>
    </row>
    <row r="313" spans="2:2">
      <c r="B313" s="14"/>
    </row>
    <row r="314" spans="2:2">
      <c r="B314" s="14"/>
    </row>
    <row r="315" spans="2:2">
      <c r="B315" s="14"/>
    </row>
    <row r="316" spans="2:2">
      <c r="B316" s="14"/>
    </row>
    <row r="317" spans="2:2">
      <c r="B317" s="14"/>
    </row>
    <row r="318" spans="2:2">
      <c r="B318" s="14"/>
    </row>
    <row r="319" spans="2:2">
      <c r="B319" s="14"/>
    </row>
    <row r="320" spans="2:2">
      <c r="B320" s="14"/>
    </row>
    <row r="321" spans="2:2">
      <c r="B321" s="14"/>
    </row>
    <row r="322" spans="2:2">
      <c r="B322" s="14"/>
    </row>
    <row r="323" spans="2:2">
      <c r="B323" s="14"/>
    </row>
    <row r="324" spans="2:2">
      <c r="B324" s="14"/>
    </row>
    <row r="325" spans="2:2">
      <c r="B325" s="14"/>
    </row>
    <row r="326" spans="2:2">
      <c r="B326" s="14"/>
    </row>
    <row r="327" spans="2:2">
      <c r="B327" s="14"/>
    </row>
    <row r="328" spans="2:2">
      <c r="B328" s="14"/>
    </row>
    <row r="329" spans="2:2">
      <c r="B329" s="14"/>
    </row>
    <row r="330" spans="2:2">
      <c r="B330" s="14"/>
    </row>
    <row r="331" spans="2:2">
      <c r="B331" s="14"/>
    </row>
    <row r="332" spans="2:2">
      <c r="B332" s="14"/>
    </row>
    <row r="333" spans="2:2">
      <c r="B333" s="14"/>
    </row>
    <row r="334" spans="2:2">
      <c r="B334" s="14"/>
    </row>
    <row r="335" spans="2:2">
      <c r="B335" s="14"/>
    </row>
    <row r="336" spans="2:2">
      <c r="B336" s="14"/>
    </row>
    <row r="337" spans="2:2">
      <c r="B337" s="14"/>
    </row>
    <row r="338" spans="2:2">
      <c r="B338" s="14"/>
    </row>
    <row r="339" spans="2:2">
      <c r="B339" s="14"/>
    </row>
    <row r="340" spans="2:2">
      <c r="B340" s="14"/>
    </row>
    <row r="341" spans="2:2">
      <c r="B341" s="14"/>
    </row>
    <row r="342" spans="2:2">
      <c r="B342" s="14"/>
    </row>
    <row r="343" spans="2:2">
      <c r="B343" s="14"/>
    </row>
    <row r="344" spans="2:2">
      <c r="B344" s="14"/>
    </row>
    <row r="345" spans="2:2">
      <c r="B345" s="14"/>
    </row>
    <row r="346" spans="2:2">
      <c r="B346" s="14"/>
    </row>
    <row r="347" spans="2:2">
      <c r="B347" s="14"/>
    </row>
    <row r="348" spans="2:2">
      <c r="B348" s="14"/>
    </row>
    <row r="349" spans="2:2">
      <c r="B349" s="14"/>
    </row>
    <row r="350" spans="2:2">
      <c r="B350" s="14"/>
    </row>
    <row r="351" spans="2:2">
      <c r="B351" s="14"/>
    </row>
    <row r="352" spans="2:2">
      <c r="B352" s="14"/>
    </row>
    <row r="353" spans="2:2">
      <c r="B353" s="14"/>
    </row>
    <row r="354" spans="2:2">
      <c r="B354" s="14"/>
    </row>
    <row r="355" spans="2:2">
      <c r="B355" s="14"/>
    </row>
    <row r="356" spans="2:2">
      <c r="B356" s="14"/>
    </row>
    <row r="357" spans="2:2">
      <c r="B357" s="14"/>
    </row>
    <row r="358" spans="2:2">
      <c r="B358" s="14"/>
    </row>
    <row r="359" spans="2:2">
      <c r="B359" s="14"/>
    </row>
    <row r="360" spans="2:2">
      <c r="B360" s="14"/>
    </row>
    <row r="361" spans="2:2">
      <c r="B361" s="14"/>
    </row>
    <row r="362" spans="2:2">
      <c r="B362" s="14"/>
    </row>
    <row r="363" spans="2:2">
      <c r="B363" s="14"/>
    </row>
    <row r="364" spans="2:2">
      <c r="B364" s="14"/>
    </row>
    <row r="365" spans="2:2">
      <c r="B365" s="14"/>
    </row>
    <row r="366" spans="2:2">
      <c r="B366" s="14"/>
    </row>
    <row r="367" spans="2:2">
      <c r="B367" s="14"/>
    </row>
    <row r="368" spans="2:2">
      <c r="B368" s="14"/>
    </row>
    <row r="369" spans="2:2">
      <c r="B369" s="14"/>
    </row>
    <row r="370" spans="2:2">
      <c r="B370" s="14"/>
    </row>
    <row r="371" spans="2:2">
      <c r="B371" s="14"/>
    </row>
    <row r="372" spans="2:2">
      <c r="B372" s="14"/>
    </row>
    <row r="373" spans="2:2">
      <c r="B373" s="14"/>
    </row>
    <row r="374" spans="2:2">
      <c r="B374" s="14"/>
    </row>
    <row r="375" spans="2:2">
      <c r="B375" s="14"/>
    </row>
    <row r="376" spans="2:2">
      <c r="B376" s="14"/>
    </row>
    <row r="377" spans="2:2">
      <c r="B377" s="14"/>
    </row>
    <row r="378" spans="2:2">
      <c r="B378" s="14"/>
    </row>
    <row r="379" spans="2:2">
      <c r="B379" s="14"/>
    </row>
    <row r="380" spans="2:2">
      <c r="B380" s="14"/>
    </row>
    <row r="381" spans="2:2">
      <c r="B381" s="14"/>
    </row>
    <row r="382" spans="2:2">
      <c r="B382" s="14"/>
    </row>
    <row r="383" spans="2:2">
      <c r="B383" s="14"/>
    </row>
    <row r="384" spans="2:2">
      <c r="B384" s="14"/>
    </row>
    <row r="385" spans="2:2">
      <c r="B385" s="14"/>
    </row>
    <row r="386" spans="2:2">
      <c r="B386" s="14"/>
    </row>
    <row r="387" spans="2:2">
      <c r="B387" s="14"/>
    </row>
    <row r="388" spans="2:2">
      <c r="B388" s="14"/>
    </row>
    <row r="389" spans="2:2">
      <c r="B389" s="14"/>
    </row>
    <row r="390" spans="2:2">
      <c r="B390" s="14"/>
    </row>
    <row r="391" spans="2:2">
      <c r="B391" s="14"/>
    </row>
    <row r="392" spans="2:2">
      <c r="B392" s="14"/>
    </row>
    <row r="393" spans="2:2">
      <c r="B393" s="14"/>
    </row>
    <row r="394" spans="2:2">
      <c r="B394" s="14"/>
    </row>
    <row r="395" spans="2:2">
      <c r="B395" s="14"/>
    </row>
    <row r="396" spans="2:2">
      <c r="B396" s="14"/>
    </row>
    <row r="397" spans="2:2">
      <c r="B397" s="14"/>
    </row>
    <row r="398" spans="2:2">
      <c r="B398" s="14"/>
    </row>
    <row r="399" spans="2:2">
      <c r="B399" s="14"/>
    </row>
    <row r="400" spans="2:2">
      <c r="B400" s="14"/>
    </row>
    <row r="401" spans="2:2">
      <c r="B401" s="14"/>
    </row>
    <row r="402" spans="2:2">
      <c r="B402" s="14"/>
    </row>
    <row r="403" spans="2:2">
      <c r="B403" s="14"/>
    </row>
    <row r="404" spans="2:2">
      <c r="B404" s="14"/>
    </row>
    <row r="405" spans="2:2">
      <c r="B405" s="14"/>
    </row>
    <row r="406" spans="2:2">
      <c r="B406" s="14"/>
    </row>
    <row r="407" spans="2:2">
      <c r="B407" s="14"/>
    </row>
    <row r="408" spans="2:2">
      <c r="B408" s="14"/>
    </row>
    <row r="409" spans="2:2">
      <c r="B409" s="14"/>
    </row>
    <row r="410" spans="2:2">
      <c r="B410" s="14"/>
    </row>
    <row r="411" spans="2:2">
      <c r="B411" s="14"/>
    </row>
    <row r="412" spans="2:2">
      <c r="B412" s="14"/>
    </row>
    <row r="413" spans="2:2">
      <c r="B413" s="14"/>
    </row>
    <row r="414" spans="2:2">
      <c r="B414" s="14"/>
    </row>
    <row r="415" spans="2:2">
      <c r="B415" s="14"/>
    </row>
    <row r="416" spans="2:2">
      <c r="B416" s="14"/>
    </row>
    <row r="417" spans="2:2">
      <c r="B417" s="14"/>
    </row>
    <row r="418" spans="2:2">
      <c r="B418" s="14"/>
    </row>
    <row r="419" spans="2:2">
      <c r="B419" s="14"/>
    </row>
    <row r="420" spans="2:2">
      <c r="B420" s="14"/>
    </row>
    <row r="421" spans="2:2">
      <c r="B421" s="14"/>
    </row>
    <row r="422" spans="2:2">
      <c r="B422" s="14"/>
    </row>
    <row r="423" spans="2:2">
      <c r="B423" s="14"/>
    </row>
    <row r="424" spans="2:2">
      <c r="B424" s="14"/>
    </row>
    <row r="425" spans="2:2">
      <c r="B425" s="14"/>
    </row>
    <row r="426" spans="2:2">
      <c r="B426" s="14"/>
    </row>
    <row r="427" spans="2:2">
      <c r="B427" s="14"/>
    </row>
    <row r="428" spans="2:2">
      <c r="B428" s="14"/>
    </row>
    <row r="429" spans="2:2">
      <c r="B429" s="14"/>
    </row>
    <row r="430" spans="2:2">
      <c r="B430" s="14"/>
    </row>
    <row r="431" spans="2:2">
      <c r="B431" s="14"/>
    </row>
    <row r="432" spans="2:2">
      <c r="B432" s="14"/>
    </row>
    <row r="433" spans="2:2">
      <c r="B433" s="14"/>
    </row>
    <row r="434" spans="2:2">
      <c r="B434" s="14"/>
    </row>
    <row r="435" spans="2:2">
      <c r="B435" s="14"/>
    </row>
    <row r="436" spans="2:2">
      <c r="B436" s="14"/>
    </row>
    <row r="437" spans="2:2">
      <c r="B437" s="14"/>
    </row>
    <row r="438" spans="2:2">
      <c r="B438" s="14"/>
    </row>
    <row r="439" spans="2:2">
      <c r="B439" s="14"/>
    </row>
    <row r="440" spans="2:2">
      <c r="B440" s="14"/>
    </row>
    <row r="441" spans="2:2">
      <c r="B441" s="14"/>
    </row>
    <row r="442" spans="2:2">
      <c r="B442" s="14"/>
    </row>
    <row r="443" spans="2:2">
      <c r="B443" s="14"/>
    </row>
    <row r="444" spans="2:2">
      <c r="B444" s="14"/>
    </row>
    <row r="445" spans="2:2">
      <c r="B445" s="14"/>
    </row>
    <row r="446" spans="2:2">
      <c r="B446" s="14"/>
    </row>
    <row r="447" spans="2:2">
      <c r="B447" s="14"/>
    </row>
    <row r="448" spans="2:2">
      <c r="B448" s="14"/>
    </row>
    <row r="449" spans="2:2">
      <c r="B449" s="14"/>
    </row>
    <row r="450" spans="2:2">
      <c r="B450" s="14"/>
    </row>
    <row r="451" spans="2:2">
      <c r="B451" s="14"/>
    </row>
    <row r="452" spans="2:2">
      <c r="B452" s="14"/>
    </row>
    <row r="453" spans="2:2">
      <c r="B453" s="14"/>
    </row>
    <row r="454" spans="2:2">
      <c r="B454" s="14"/>
    </row>
    <row r="455" spans="2:2">
      <c r="B455" s="14"/>
    </row>
    <row r="456" spans="2:2">
      <c r="B456" s="14"/>
    </row>
    <row r="457" spans="2:2">
      <c r="B457" s="14"/>
    </row>
    <row r="458" spans="2:2">
      <c r="B458" s="14"/>
    </row>
    <row r="459" spans="2:2">
      <c r="B459" s="14"/>
    </row>
    <row r="460" spans="2:2">
      <c r="B460" s="14"/>
    </row>
    <row r="461" spans="2:2">
      <c r="B461" s="14"/>
    </row>
    <row r="462" spans="2:2">
      <c r="B462" s="14"/>
    </row>
    <row r="463" spans="2:2">
      <c r="B463" s="14"/>
    </row>
    <row r="464" spans="2:2">
      <c r="B464" s="14"/>
    </row>
    <row r="465" spans="2:2">
      <c r="B465" s="14"/>
    </row>
    <row r="466" spans="2:2">
      <c r="B466" s="14"/>
    </row>
    <row r="467" spans="2:2">
      <c r="B467" s="14"/>
    </row>
    <row r="468" spans="2:2">
      <c r="B468" s="14"/>
    </row>
    <row r="469" spans="2:2">
      <c r="B469" s="14"/>
    </row>
    <row r="470" spans="2:2">
      <c r="B470" s="14"/>
    </row>
    <row r="471" spans="2:2">
      <c r="B471" s="14"/>
    </row>
    <row r="472" spans="2:2">
      <c r="B472" s="14"/>
    </row>
    <row r="473" spans="2:2">
      <c r="B473" s="14"/>
    </row>
    <row r="474" spans="2:2">
      <c r="B474" s="14"/>
    </row>
    <row r="475" spans="2:2">
      <c r="B475" s="14"/>
    </row>
    <row r="476" spans="2:2">
      <c r="B476" s="14"/>
    </row>
    <row r="477" spans="2:2">
      <c r="B477" s="14"/>
    </row>
    <row r="478" spans="2:2">
      <c r="B478" s="14"/>
    </row>
    <row r="479" spans="2:2">
      <c r="B479" s="14"/>
    </row>
    <row r="480" spans="2:2">
      <c r="B480" s="14"/>
    </row>
    <row r="481" spans="2:2">
      <c r="B481" s="14"/>
    </row>
    <row r="482" spans="2:2">
      <c r="B482" s="14"/>
    </row>
    <row r="483" spans="2:2">
      <c r="B483" s="14"/>
    </row>
    <row r="484" spans="2:2">
      <c r="B484" s="14"/>
    </row>
    <row r="485" spans="2:2">
      <c r="B485" s="14"/>
    </row>
    <row r="486" spans="2:2">
      <c r="B486" s="14"/>
    </row>
    <row r="487" spans="2:2">
      <c r="B487" s="14"/>
    </row>
    <row r="488" spans="2:2">
      <c r="B488" s="14"/>
    </row>
    <row r="489" spans="2:2">
      <c r="B489" s="14"/>
    </row>
    <row r="490" spans="2:2">
      <c r="B490" s="14"/>
    </row>
    <row r="491" spans="2:2">
      <c r="B491" s="14"/>
    </row>
    <row r="492" spans="2:2">
      <c r="B492" s="14"/>
    </row>
    <row r="493" spans="2:2">
      <c r="B493" s="14"/>
    </row>
    <row r="494" spans="2:2">
      <c r="B494" s="14"/>
    </row>
    <row r="495" spans="2:2">
      <c r="B495" s="14"/>
    </row>
    <row r="496" spans="2:2">
      <c r="B496" s="14"/>
    </row>
    <row r="497" spans="2:2">
      <c r="B497" s="14"/>
    </row>
    <row r="498" spans="2:2">
      <c r="B498" s="14"/>
    </row>
    <row r="499" spans="2:2">
      <c r="B499" s="14"/>
    </row>
    <row r="500" spans="2:2">
      <c r="B500" s="14"/>
    </row>
    <row r="501" spans="2:2">
      <c r="B501" s="14"/>
    </row>
    <row r="502" spans="2:2">
      <c r="B502" s="14"/>
    </row>
    <row r="503" spans="2:2">
      <c r="B503" s="14"/>
    </row>
    <row r="504" spans="2:2">
      <c r="B504" s="14"/>
    </row>
    <row r="505" spans="2:2">
      <c r="B505" s="14"/>
    </row>
    <row r="506" spans="2:2">
      <c r="B506" s="14"/>
    </row>
    <row r="507" spans="2:2">
      <c r="B507" s="14"/>
    </row>
    <row r="508" spans="2:2">
      <c r="B508" s="14"/>
    </row>
    <row r="509" spans="2:2">
      <c r="B509" s="14"/>
    </row>
    <row r="510" spans="2:2">
      <c r="B510" s="14"/>
    </row>
    <row r="511" spans="2:2">
      <c r="B511" s="14"/>
    </row>
    <row r="512" spans="2:2">
      <c r="B512" s="14"/>
    </row>
    <row r="513" spans="2:2">
      <c r="B513" s="14"/>
    </row>
    <row r="514" spans="2:2">
      <c r="B514" s="14"/>
    </row>
    <row r="515" spans="2:2">
      <c r="B515" s="14"/>
    </row>
    <row r="516" spans="2:2">
      <c r="B516" s="14"/>
    </row>
    <row r="517" spans="2:2">
      <c r="B517" s="14"/>
    </row>
    <row r="518" spans="2:2">
      <c r="B518" s="14"/>
    </row>
    <row r="519" spans="2:2">
      <c r="B519" s="14"/>
    </row>
    <row r="520" spans="2:2">
      <c r="B520" s="14"/>
    </row>
    <row r="521" spans="2:2">
      <c r="B521" s="14"/>
    </row>
    <row r="522" spans="2:2">
      <c r="B522" s="14"/>
    </row>
    <row r="523" spans="2:2">
      <c r="B523" s="14"/>
    </row>
    <row r="524" spans="2:2">
      <c r="B524" s="14"/>
    </row>
    <row r="525" spans="2:2">
      <c r="B525" s="14"/>
    </row>
    <row r="526" spans="2:2">
      <c r="B526" s="14"/>
    </row>
    <row r="527" spans="2:2">
      <c r="B527" s="14"/>
    </row>
    <row r="528" spans="2:2">
      <c r="B528" s="14"/>
    </row>
    <row r="529" spans="2:2">
      <c r="B529" s="14"/>
    </row>
    <row r="530" spans="2:2">
      <c r="B530" s="14"/>
    </row>
    <row r="531" spans="2:2">
      <c r="B531" s="14"/>
    </row>
    <row r="532" spans="2:2">
      <c r="B532" s="14"/>
    </row>
    <row r="533" spans="2:2">
      <c r="B533" s="14"/>
    </row>
    <row r="534" spans="2:2">
      <c r="B534" s="14"/>
    </row>
    <row r="535" spans="2:2">
      <c r="B535" s="14"/>
    </row>
    <row r="536" spans="2:2">
      <c r="B536" s="14"/>
    </row>
    <row r="537" spans="2:2">
      <c r="B537" s="14"/>
    </row>
    <row r="538" spans="2:2">
      <c r="B538" s="14"/>
    </row>
    <row r="539" spans="2:2">
      <c r="B539" s="14"/>
    </row>
    <row r="540" spans="2:2">
      <c r="B540" s="14"/>
    </row>
    <row r="541" spans="2:2">
      <c r="B541" s="14"/>
    </row>
    <row r="542" spans="2:2">
      <c r="B542" s="14"/>
    </row>
    <row r="543" spans="2:2">
      <c r="B543" s="14"/>
    </row>
    <row r="544" spans="2:2">
      <c r="B544" s="14"/>
    </row>
    <row r="545" spans="2:2">
      <c r="B545" s="14"/>
    </row>
    <row r="546" spans="2:2">
      <c r="B546" s="14"/>
    </row>
    <row r="547" spans="2:2">
      <c r="B547" s="14"/>
    </row>
    <row r="548" spans="2:2">
      <c r="B548" s="14"/>
    </row>
    <row r="549" spans="2:2">
      <c r="B549" s="14"/>
    </row>
    <row r="550" spans="2:2">
      <c r="B550" s="14"/>
    </row>
    <row r="551" spans="2:2">
      <c r="B551" s="14"/>
    </row>
    <row r="552" spans="2:2">
      <c r="B552" s="14"/>
    </row>
    <row r="553" spans="2:2">
      <c r="B553" s="14"/>
    </row>
    <row r="554" spans="2:2">
      <c r="B554" s="14"/>
    </row>
    <row r="555" spans="2:2">
      <c r="B555" s="14"/>
    </row>
    <row r="556" spans="2:2">
      <c r="B556" s="14"/>
    </row>
    <row r="557" spans="2:2">
      <c r="B557" s="14"/>
    </row>
    <row r="558" spans="2:2">
      <c r="B558" s="14"/>
    </row>
    <row r="559" spans="2:2">
      <c r="B559" s="14"/>
    </row>
    <row r="560" spans="2:2">
      <c r="B560" s="14"/>
    </row>
    <row r="561" spans="2:2">
      <c r="B561" s="14"/>
    </row>
    <row r="562" spans="2:2">
      <c r="B562" s="14"/>
    </row>
    <row r="563" spans="2:2">
      <c r="B563" s="14"/>
    </row>
    <row r="564" spans="2:2">
      <c r="B564" s="14"/>
    </row>
    <row r="565" spans="2:2">
      <c r="B565" s="14"/>
    </row>
    <row r="566" spans="2:2">
      <c r="B566" s="14"/>
    </row>
    <row r="567" spans="2:2">
      <c r="B567" s="14"/>
    </row>
    <row r="568" spans="2:2">
      <c r="B568" s="14"/>
    </row>
    <row r="569" spans="2:2">
      <c r="B569" s="14"/>
    </row>
    <row r="570" spans="2:2">
      <c r="B570" s="14"/>
    </row>
    <row r="571" spans="2:2">
      <c r="B571" s="14"/>
    </row>
    <row r="572" spans="2:2">
      <c r="B572" s="14"/>
    </row>
    <row r="573" spans="2:2">
      <c r="B573" s="14"/>
    </row>
    <row r="574" spans="2:2">
      <c r="B574" s="14"/>
    </row>
    <row r="575" spans="2:2">
      <c r="B575" s="14"/>
    </row>
    <row r="576" spans="2:2">
      <c r="B576" s="14"/>
    </row>
    <row r="577" spans="2:2">
      <c r="B577" s="14"/>
    </row>
    <row r="578" spans="2:2">
      <c r="B578" s="14"/>
    </row>
    <row r="579" spans="2:2">
      <c r="B579" s="14"/>
    </row>
    <row r="580" spans="2:2">
      <c r="B580" s="14"/>
    </row>
    <row r="581" spans="2:2">
      <c r="B581" s="14"/>
    </row>
    <row r="582" spans="2:2">
      <c r="B582" s="14"/>
    </row>
    <row r="583" spans="2:2">
      <c r="B583" s="14"/>
    </row>
    <row r="584" spans="2:2">
      <c r="B584" s="14"/>
    </row>
    <row r="585" spans="2:2">
      <c r="B585" s="14"/>
    </row>
    <row r="586" spans="2:2">
      <c r="B586" s="14"/>
    </row>
    <row r="587" spans="2:2">
      <c r="B587" s="14"/>
    </row>
    <row r="588" spans="2:2">
      <c r="B588" s="14"/>
    </row>
    <row r="589" spans="2:2">
      <c r="B589" s="14"/>
    </row>
    <row r="590" spans="2:2">
      <c r="B590" s="14"/>
    </row>
    <row r="591" spans="2:2">
      <c r="B591" s="14"/>
    </row>
    <row r="592" spans="2:2">
      <c r="B592" s="14"/>
    </row>
    <row r="593" spans="2:2">
      <c r="B593" s="14"/>
    </row>
    <row r="594" spans="2:2">
      <c r="B594" s="14"/>
    </row>
    <row r="595" spans="2:2">
      <c r="B595" s="14"/>
    </row>
    <row r="596" spans="2:2">
      <c r="B596" s="14"/>
    </row>
    <row r="597" spans="2:2">
      <c r="B597" s="14"/>
    </row>
    <row r="598" spans="2:2">
      <c r="B598" s="14"/>
    </row>
    <row r="599" spans="2:2">
      <c r="B599" s="14"/>
    </row>
    <row r="600" spans="2:2">
      <c r="B600" s="14"/>
    </row>
    <row r="601" spans="2:2">
      <c r="B601" s="14"/>
    </row>
    <row r="602" spans="2:2">
      <c r="B602" s="14"/>
    </row>
    <row r="603" spans="2:2">
      <c r="B603" s="14"/>
    </row>
    <row r="604" spans="2:2">
      <c r="B604" s="14"/>
    </row>
    <row r="605" spans="2:2">
      <c r="B605" s="14"/>
    </row>
    <row r="606" spans="2:2">
      <c r="B606" s="14"/>
    </row>
    <row r="607" spans="2:2">
      <c r="B607" s="14"/>
    </row>
    <row r="608" spans="2:2">
      <c r="B608" s="14"/>
    </row>
    <row r="609" spans="2:2">
      <c r="B609" s="14"/>
    </row>
    <row r="610" spans="2:2">
      <c r="B610" s="14"/>
    </row>
    <row r="611" spans="2:2">
      <c r="B611" s="14"/>
    </row>
    <row r="612" spans="2:2">
      <c r="B612" s="14"/>
    </row>
    <row r="613" spans="2:2">
      <c r="B613" s="14"/>
    </row>
    <row r="614" spans="2:2">
      <c r="B614" s="14"/>
    </row>
    <row r="615" spans="2:2">
      <c r="B615" s="14"/>
    </row>
    <row r="616" spans="2:2">
      <c r="B616" s="14"/>
    </row>
    <row r="617" spans="2:2">
      <c r="B617" s="14"/>
    </row>
    <row r="618" spans="2:2">
      <c r="B618" s="14"/>
    </row>
    <row r="619" spans="2:2">
      <c r="B619" s="14"/>
    </row>
    <row r="620" spans="2:2">
      <c r="B620" s="14"/>
    </row>
    <row r="621" spans="2:2">
      <c r="B621" s="14"/>
    </row>
    <row r="622" spans="2:2">
      <c r="B622" s="14"/>
    </row>
    <row r="623" spans="2:2">
      <c r="B623" s="14"/>
    </row>
    <row r="624" spans="2:2">
      <c r="B624" s="14"/>
    </row>
    <row r="625" spans="2:2">
      <c r="B625" s="14"/>
    </row>
    <row r="626" spans="2:2">
      <c r="B626" s="14"/>
    </row>
    <row r="627" spans="2:2">
      <c r="B627" s="14"/>
    </row>
    <row r="628" spans="2:2">
      <c r="B628" s="14"/>
    </row>
    <row r="629" spans="2:2">
      <c r="B629" s="14"/>
    </row>
    <row r="630" spans="2:2">
      <c r="B630" s="14"/>
    </row>
    <row r="631" spans="2:2">
      <c r="B631" s="14"/>
    </row>
    <row r="632" spans="2:2">
      <c r="B632" s="14"/>
    </row>
    <row r="633" spans="2:2">
      <c r="B633" s="14"/>
    </row>
    <row r="634" spans="2:2">
      <c r="B634" s="14"/>
    </row>
    <row r="635" spans="2:2">
      <c r="B635" s="14"/>
    </row>
    <row r="636" spans="2:2">
      <c r="B636" s="14"/>
    </row>
    <row r="637" spans="2:2">
      <c r="B637" s="14"/>
    </row>
    <row r="638" spans="2:2">
      <c r="B638" s="14"/>
    </row>
    <row r="639" spans="2:2">
      <c r="B639" s="14"/>
    </row>
    <row r="640" spans="2:2">
      <c r="B640" s="14"/>
    </row>
    <row r="641" spans="2:2">
      <c r="B641" s="14"/>
    </row>
    <row r="642" spans="2:2">
      <c r="B642" s="14"/>
    </row>
    <row r="643" spans="2:2">
      <c r="B643" s="14"/>
    </row>
    <row r="644" spans="2:2">
      <c r="B644" s="14"/>
    </row>
    <row r="645" spans="2:2">
      <c r="B645" s="14"/>
    </row>
    <row r="646" spans="2:2">
      <c r="B646" s="14"/>
    </row>
    <row r="647" spans="2:2">
      <c r="B647" s="14"/>
    </row>
    <row r="648" spans="2:2">
      <c r="B648" s="14"/>
    </row>
    <row r="649" spans="2:2">
      <c r="B649" s="14"/>
    </row>
    <row r="650" spans="2:2">
      <c r="B650" s="14"/>
    </row>
    <row r="651" spans="2:2">
      <c r="B651" s="14"/>
    </row>
    <row r="652" spans="2:2">
      <c r="B652" s="14"/>
    </row>
    <row r="653" spans="2:2">
      <c r="B653" s="14"/>
    </row>
    <row r="654" spans="2:2">
      <c r="B654" s="14"/>
    </row>
    <row r="655" spans="2:2">
      <c r="B655" s="14"/>
    </row>
    <row r="656" spans="2:2">
      <c r="B656" s="14"/>
    </row>
    <row r="657" spans="2:2">
      <c r="B657" s="14"/>
    </row>
    <row r="658" spans="2:2">
      <c r="B658" s="14"/>
    </row>
    <row r="659" spans="2:2">
      <c r="B659" s="14"/>
    </row>
    <row r="660" spans="2:2">
      <c r="B660" s="14"/>
    </row>
    <row r="661" spans="2:2">
      <c r="B661" s="14"/>
    </row>
    <row r="662" spans="2:2">
      <c r="B662" s="14"/>
    </row>
    <row r="663" spans="2:2">
      <c r="B663" s="14"/>
    </row>
    <row r="664" spans="2:2">
      <c r="B664" s="14"/>
    </row>
    <row r="665" spans="2:2">
      <c r="B665" s="14"/>
    </row>
    <row r="666" spans="2:2">
      <c r="B666" s="14"/>
    </row>
    <row r="667" spans="2:2">
      <c r="B667" s="14"/>
    </row>
    <row r="668" spans="2:2">
      <c r="B668" s="14"/>
    </row>
    <row r="669" spans="2:2">
      <c r="B669" s="14"/>
    </row>
    <row r="670" spans="2:2">
      <c r="B670" s="14"/>
    </row>
    <row r="671" spans="2:2">
      <c r="B671" s="14"/>
    </row>
    <row r="672" spans="2:2">
      <c r="B672" s="14"/>
    </row>
    <row r="673" spans="2:2">
      <c r="B673" s="14"/>
    </row>
    <row r="674" spans="2:2">
      <c r="B674" s="14"/>
    </row>
    <row r="675" spans="2:2">
      <c r="B675" s="14"/>
    </row>
    <row r="676" spans="2:2">
      <c r="B676" s="14"/>
    </row>
    <row r="677" spans="2:2">
      <c r="B677" s="14"/>
    </row>
    <row r="678" spans="2:2">
      <c r="B678" s="14"/>
    </row>
    <row r="679" spans="2:2">
      <c r="B679" s="14"/>
    </row>
    <row r="680" spans="2:2">
      <c r="B680" s="14"/>
    </row>
    <row r="681" spans="2:2">
      <c r="B681" s="14"/>
    </row>
    <row r="682" spans="2:2">
      <c r="B682" s="14"/>
    </row>
    <row r="683" spans="2:2">
      <c r="B683" s="14"/>
    </row>
    <row r="684" spans="2:2">
      <c r="B684" s="14"/>
    </row>
    <row r="685" spans="2:2">
      <c r="B685" s="14"/>
    </row>
    <row r="686" spans="2:2">
      <c r="B686" s="14"/>
    </row>
    <row r="687" spans="2:2">
      <c r="B687" s="14"/>
    </row>
    <row r="688" spans="2:2">
      <c r="B688" s="14"/>
    </row>
    <row r="689" spans="2:2">
      <c r="B689" s="14"/>
    </row>
    <row r="690" spans="2:2">
      <c r="B690" s="14"/>
    </row>
    <row r="691" spans="2:2">
      <c r="B691" s="14"/>
    </row>
    <row r="692" spans="2:2">
      <c r="B692" s="14"/>
    </row>
    <row r="693" spans="2:2">
      <c r="B693" s="14"/>
    </row>
    <row r="694" spans="2:2">
      <c r="B694" s="14"/>
    </row>
    <row r="695" spans="2:2">
      <c r="B695" s="14"/>
    </row>
    <row r="696" spans="2:2">
      <c r="B696" s="14"/>
    </row>
    <row r="697" spans="2:2">
      <c r="B697" s="14"/>
    </row>
    <row r="698" spans="2:2">
      <c r="B698" s="14"/>
    </row>
    <row r="699" spans="2:2">
      <c r="B699" s="14"/>
    </row>
    <row r="700" spans="2:2">
      <c r="B700" s="14"/>
    </row>
    <row r="701" spans="2:2">
      <c r="B701" s="14"/>
    </row>
    <row r="702" spans="2:2">
      <c r="B702" s="14"/>
    </row>
    <row r="703" spans="2:2">
      <c r="B703" s="14"/>
    </row>
    <row r="704" spans="2:2">
      <c r="B704" s="14"/>
    </row>
    <row r="705" spans="2:2">
      <c r="B705" s="14"/>
    </row>
    <row r="706" spans="2:2">
      <c r="B706" s="14"/>
    </row>
    <row r="707" spans="2:2">
      <c r="B707" s="14"/>
    </row>
    <row r="708" spans="2:2">
      <c r="B708" s="14"/>
    </row>
    <row r="709" spans="2:2">
      <c r="B709" s="14"/>
    </row>
    <row r="710" spans="2:2">
      <c r="B710" s="14"/>
    </row>
    <row r="711" spans="2:2">
      <c r="B711" s="14"/>
    </row>
    <row r="712" spans="2:2">
      <c r="B712" s="14"/>
    </row>
    <row r="713" spans="2:2">
      <c r="B713" s="14"/>
    </row>
    <row r="714" spans="2:2">
      <c r="B714" s="14"/>
    </row>
    <row r="715" spans="2:2">
      <c r="B715" s="14"/>
    </row>
    <row r="716" spans="2:2">
      <c r="B716" s="14"/>
    </row>
    <row r="717" spans="2:2">
      <c r="B717" s="14"/>
    </row>
    <row r="718" spans="2:2">
      <c r="B718" s="14"/>
    </row>
    <row r="719" spans="2:2">
      <c r="B719" s="14"/>
    </row>
    <row r="720" spans="2:2">
      <c r="B720" s="14"/>
    </row>
    <row r="721" spans="2:2">
      <c r="B721" s="14"/>
    </row>
    <row r="722" spans="2:2">
      <c r="B722" s="14"/>
    </row>
    <row r="723" spans="2:2">
      <c r="B723" s="14"/>
    </row>
    <row r="724" spans="2:2">
      <c r="B724" s="14"/>
    </row>
    <row r="725" spans="2:2">
      <c r="B725" s="14"/>
    </row>
    <row r="726" spans="2:2">
      <c r="B726" s="14"/>
    </row>
    <row r="727" spans="2:2">
      <c r="B727" s="14"/>
    </row>
    <row r="728" spans="2:2">
      <c r="B728" s="14"/>
    </row>
    <row r="729" spans="2:2">
      <c r="B729" s="14"/>
    </row>
    <row r="730" spans="2:2">
      <c r="B730" s="14"/>
    </row>
    <row r="731" spans="2:2">
      <c r="B731" s="14"/>
    </row>
    <row r="732" spans="2:2">
      <c r="B732" s="14"/>
    </row>
    <row r="733" spans="2:2">
      <c r="B733" s="14"/>
    </row>
    <row r="734" spans="2:2">
      <c r="B734" s="14"/>
    </row>
    <row r="735" spans="2:2">
      <c r="B735" s="14"/>
    </row>
    <row r="736" spans="2:2">
      <c r="B736" s="14"/>
    </row>
    <row r="737" spans="2:2">
      <c r="B737" s="14"/>
    </row>
    <row r="738" spans="2:2">
      <c r="B738" s="14"/>
    </row>
    <row r="739" spans="2:2">
      <c r="B739" s="14"/>
    </row>
    <row r="740" spans="2:2">
      <c r="B740" s="14"/>
    </row>
    <row r="741" spans="2:2">
      <c r="B741" s="14"/>
    </row>
    <row r="742" spans="2:2">
      <c r="B742" s="14"/>
    </row>
    <row r="743" spans="2:2">
      <c r="B743" s="14"/>
    </row>
    <row r="744" spans="2:2">
      <c r="B744" s="14"/>
    </row>
    <row r="745" spans="2:2">
      <c r="B745" s="14"/>
    </row>
    <row r="746" spans="2:2">
      <c r="B746" s="14"/>
    </row>
    <row r="747" spans="2:2">
      <c r="B747" s="14"/>
    </row>
    <row r="748" spans="2:2">
      <c r="B748" s="14"/>
    </row>
    <row r="749" spans="2:2">
      <c r="B749" s="14"/>
    </row>
    <row r="750" spans="2:2">
      <c r="B750" s="14"/>
    </row>
    <row r="751" spans="2:2">
      <c r="B751" s="14"/>
    </row>
    <row r="752" spans="2:2">
      <c r="B752" s="14"/>
    </row>
    <row r="753" spans="2:2">
      <c r="B753" s="14"/>
    </row>
    <row r="754" spans="2:2">
      <c r="B754" s="14"/>
    </row>
    <row r="755" spans="2:2">
      <c r="B755" s="14"/>
    </row>
    <row r="756" spans="2:2">
      <c r="B756" s="14"/>
    </row>
    <row r="757" spans="2:2">
      <c r="B757" s="14"/>
    </row>
    <row r="758" spans="2:2">
      <c r="B758" s="14"/>
    </row>
    <row r="759" spans="2:2">
      <c r="B759" s="14"/>
    </row>
    <row r="760" spans="2:2">
      <c r="B760" s="14"/>
    </row>
    <row r="761" spans="2:2">
      <c r="B761" s="14"/>
    </row>
    <row r="762" spans="2:2">
      <c r="B762" s="14"/>
    </row>
    <row r="763" spans="2:2">
      <c r="B763" s="14"/>
    </row>
    <row r="764" spans="2:2">
      <c r="B764" s="14"/>
    </row>
    <row r="765" spans="2:2">
      <c r="B765" s="14"/>
    </row>
    <row r="766" spans="2:2">
      <c r="B766" s="14"/>
    </row>
    <row r="767" spans="2:2">
      <c r="B767" s="14"/>
    </row>
    <row r="768" spans="2:2">
      <c r="B768" s="14"/>
    </row>
    <row r="769" spans="2:2">
      <c r="B769" s="14"/>
    </row>
    <row r="770" spans="2:2">
      <c r="B770" s="14"/>
    </row>
    <row r="771" spans="2:2">
      <c r="B771" s="14"/>
    </row>
    <row r="772" spans="2:2">
      <c r="B772" s="14"/>
    </row>
    <row r="773" spans="2:2">
      <c r="B773" s="14"/>
    </row>
    <row r="774" spans="2:2">
      <c r="B774" s="14"/>
    </row>
    <row r="775" spans="2:2">
      <c r="B775" s="14"/>
    </row>
    <row r="776" spans="2:2">
      <c r="B776" s="14"/>
    </row>
    <row r="777" spans="2:2">
      <c r="B777" s="14"/>
    </row>
    <row r="778" spans="2:2">
      <c r="B778" s="14"/>
    </row>
    <row r="779" spans="2:2">
      <c r="B779" s="14"/>
    </row>
    <row r="780" spans="2:2">
      <c r="B780" s="14"/>
    </row>
    <row r="781" spans="2:2">
      <c r="B781" s="14"/>
    </row>
    <row r="782" spans="2:2">
      <c r="B782" s="14"/>
    </row>
    <row r="783" spans="2:2">
      <c r="B783" s="14"/>
    </row>
    <row r="784" spans="2:2">
      <c r="B784" s="14"/>
    </row>
    <row r="785" spans="2:2">
      <c r="B785" s="14"/>
    </row>
    <row r="786" spans="2:2">
      <c r="B786" s="14"/>
    </row>
    <row r="787" spans="2:2">
      <c r="B787" s="14"/>
    </row>
    <row r="788" spans="2:2">
      <c r="B788" s="14"/>
    </row>
    <row r="789" spans="2:2">
      <c r="B789" s="14"/>
    </row>
    <row r="790" spans="2:2">
      <c r="B790" s="14"/>
    </row>
    <row r="791" spans="2:2">
      <c r="B791" s="14"/>
    </row>
    <row r="792" spans="2:2">
      <c r="B792" s="14"/>
    </row>
    <row r="793" spans="2:2">
      <c r="B793" s="14"/>
    </row>
    <row r="794" spans="2:2">
      <c r="B794" s="14"/>
    </row>
    <row r="795" spans="2:2">
      <c r="B795" s="14"/>
    </row>
    <row r="796" spans="2:2">
      <c r="B796" s="14"/>
    </row>
    <row r="797" spans="2:2">
      <c r="B797" s="14"/>
    </row>
    <row r="798" spans="2:2">
      <c r="B798" s="14"/>
    </row>
    <row r="799" spans="2:2">
      <c r="B799" s="14"/>
    </row>
    <row r="800" spans="2:2">
      <c r="B800" s="14"/>
    </row>
    <row r="801" spans="2:2">
      <c r="B801" s="14"/>
    </row>
    <row r="802" spans="2:2">
      <c r="B802" s="14"/>
    </row>
    <row r="803" spans="2:2">
      <c r="B803" s="14"/>
    </row>
    <row r="804" spans="2:2">
      <c r="B804" s="14"/>
    </row>
    <row r="805" spans="2:2">
      <c r="B805" s="14"/>
    </row>
    <row r="806" spans="2:2">
      <c r="B806" s="14"/>
    </row>
    <row r="807" spans="2:2">
      <c r="B807" s="14"/>
    </row>
    <row r="808" spans="2:2">
      <c r="B808" s="14"/>
    </row>
    <row r="809" spans="2:2">
      <c r="B809" s="14"/>
    </row>
    <row r="810" spans="2:2">
      <c r="B810" s="14"/>
    </row>
    <row r="811" spans="2:2">
      <c r="B811" s="14"/>
    </row>
    <row r="812" spans="2:2">
      <c r="B812" s="14"/>
    </row>
    <row r="813" spans="2:2">
      <c r="B813" s="14"/>
    </row>
    <row r="814" spans="2:2">
      <c r="B814" s="14"/>
    </row>
    <row r="815" spans="2:2">
      <c r="B815" s="14"/>
    </row>
    <row r="816" spans="2:2">
      <c r="B816" s="14"/>
    </row>
    <row r="817" spans="2:2">
      <c r="B817" s="14"/>
    </row>
    <row r="818" spans="2:2">
      <c r="B818" s="14"/>
    </row>
    <row r="819" spans="2:2">
      <c r="B819" s="14"/>
    </row>
    <row r="820" spans="2:2">
      <c r="B820" s="14"/>
    </row>
    <row r="821" spans="2:2">
      <c r="B821" s="14"/>
    </row>
    <row r="822" spans="2:2">
      <c r="B822" s="14"/>
    </row>
    <row r="823" spans="2:2">
      <c r="B823" s="14"/>
    </row>
    <row r="824" spans="2:2">
      <c r="B824" s="14"/>
    </row>
    <row r="825" spans="2:2">
      <c r="B825" s="14"/>
    </row>
    <row r="826" spans="2:2">
      <c r="B826" s="14"/>
    </row>
    <row r="827" spans="2:2">
      <c r="B827" s="14"/>
    </row>
    <row r="828" spans="2:2">
      <c r="B828" s="14"/>
    </row>
    <row r="829" spans="2:2">
      <c r="B829" s="14"/>
    </row>
    <row r="830" spans="2:2">
      <c r="B830" s="14"/>
    </row>
    <row r="831" spans="2:2">
      <c r="B831" s="14"/>
    </row>
    <row r="832" spans="2:2">
      <c r="B832" s="14"/>
    </row>
    <row r="833" spans="2:2">
      <c r="B833" s="14"/>
    </row>
    <row r="834" spans="2:2">
      <c r="B834" s="14"/>
    </row>
    <row r="835" spans="2:2">
      <c r="B835" s="14"/>
    </row>
    <row r="836" spans="2:2">
      <c r="B836" s="14"/>
    </row>
    <row r="837" spans="2:2">
      <c r="B837" s="14"/>
    </row>
    <row r="838" spans="2:2">
      <c r="B838" s="14"/>
    </row>
    <row r="839" spans="2:2">
      <c r="B839" s="14"/>
    </row>
    <row r="840" spans="2:2">
      <c r="B840" s="14"/>
    </row>
    <row r="841" spans="2:2">
      <c r="B841" s="14"/>
    </row>
    <row r="842" spans="2:2">
      <c r="B842" s="14"/>
    </row>
    <row r="843" spans="2:2">
      <c r="B843" s="14"/>
    </row>
    <row r="844" spans="2:2">
      <c r="B844" s="14"/>
    </row>
    <row r="845" spans="2:2">
      <c r="B845" s="14"/>
    </row>
    <row r="846" spans="2:2">
      <c r="B846" s="14"/>
    </row>
    <row r="847" spans="2:2">
      <c r="B847" s="14"/>
    </row>
    <row r="848" spans="2:2">
      <c r="B848" s="14"/>
    </row>
    <row r="849" spans="2:2">
      <c r="B849" s="14"/>
    </row>
    <row r="850" spans="2:2">
      <c r="B850" s="14"/>
    </row>
    <row r="851" spans="2:2">
      <c r="B851" s="14"/>
    </row>
    <row r="852" spans="2:2">
      <c r="B852" s="14"/>
    </row>
    <row r="853" spans="2:2">
      <c r="B853" s="14"/>
    </row>
    <row r="854" spans="2:2">
      <c r="B854" s="14"/>
    </row>
    <row r="855" spans="2:2">
      <c r="B855" s="14"/>
    </row>
    <row r="856" spans="2:2">
      <c r="B856" s="14"/>
    </row>
    <row r="857" spans="2:2">
      <c r="B857" s="14"/>
    </row>
    <row r="858" spans="2:2">
      <c r="B858" s="14"/>
    </row>
    <row r="859" spans="2:2">
      <c r="B859" s="14"/>
    </row>
    <row r="860" spans="2:2">
      <c r="B860" s="14"/>
    </row>
    <row r="861" spans="2:2">
      <c r="B861" s="14"/>
    </row>
    <row r="862" spans="2:2">
      <c r="B862" s="14"/>
    </row>
    <row r="863" spans="2:2">
      <c r="B863" s="14"/>
    </row>
    <row r="864" spans="2:2">
      <c r="B864" s="14"/>
    </row>
    <row r="865" spans="2:2">
      <c r="B865" s="14"/>
    </row>
    <row r="866" spans="2:2">
      <c r="B866" s="14"/>
    </row>
    <row r="867" spans="2:2">
      <c r="B867" s="14"/>
    </row>
    <row r="868" spans="2:2">
      <c r="B868" s="14"/>
    </row>
    <row r="869" spans="2:2">
      <c r="B869" s="14"/>
    </row>
    <row r="870" spans="2:2">
      <c r="B870" s="14"/>
    </row>
    <row r="871" spans="2:2">
      <c r="B871" s="14"/>
    </row>
    <row r="872" spans="2:2">
      <c r="B872" s="14"/>
    </row>
    <row r="873" spans="2:2">
      <c r="B873" s="14"/>
    </row>
    <row r="874" spans="2:2">
      <c r="B874" s="14"/>
    </row>
    <row r="875" spans="2:2">
      <c r="B875" s="14"/>
    </row>
    <row r="876" spans="2:2">
      <c r="B876" s="14"/>
    </row>
    <row r="877" spans="2:2">
      <c r="B877" s="14"/>
    </row>
    <row r="878" spans="2:2">
      <c r="B878" s="14"/>
    </row>
    <row r="879" spans="2:2">
      <c r="B879" s="14"/>
    </row>
    <row r="880" spans="2:2">
      <c r="B880" s="14"/>
    </row>
    <row r="881" spans="2:2">
      <c r="B881" s="14"/>
    </row>
    <row r="882" spans="2:2">
      <c r="B882" s="14"/>
    </row>
    <row r="883" spans="2:2">
      <c r="B883" s="14"/>
    </row>
    <row r="884" spans="2:2">
      <c r="B884" s="14"/>
    </row>
    <row r="885" spans="2:2">
      <c r="B885" s="14"/>
    </row>
    <row r="886" spans="2:2">
      <c r="B886" s="14"/>
    </row>
    <row r="887" spans="2:2">
      <c r="B887" s="14"/>
    </row>
    <row r="888" spans="2:2">
      <c r="B888" s="14"/>
    </row>
    <row r="889" spans="2:2">
      <c r="B889" s="14"/>
    </row>
    <row r="890" spans="2:2">
      <c r="B890" s="14"/>
    </row>
    <row r="891" spans="2:2">
      <c r="B891" s="14"/>
    </row>
    <row r="892" spans="2:2">
      <c r="B892" s="14"/>
    </row>
    <row r="893" spans="2:2">
      <c r="B893" s="14"/>
    </row>
    <row r="894" spans="2:2">
      <c r="B894" s="14"/>
    </row>
    <row r="895" spans="2:2">
      <c r="B895" s="14"/>
    </row>
    <row r="896" spans="2:2">
      <c r="B896" s="14"/>
    </row>
    <row r="897" spans="2:2">
      <c r="B897" s="14"/>
    </row>
    <row r="898" spans="2:2">
      <c r="B898" s="14"/>
    </row>
    <row r="899" spans="2:2">
      <c r="B899" s="14"/>
    </row>
    <row r="900" spans="2:2">
      <c r="B900" s="14"/>
    </row>
    <row r="901" spans="2:2">
      <c r="B901" s="14"/>
    </row>
    <row r="902" spans="2:2">
      <c r="B902" s="14"/>
    </row>
    <row r="903" spans="2:2">
      <c r="B903" s="14"/>
    </row>
    <row r="904" spans="2:2">
      <c r="B904" s="14"/>
    </row>
    <row r="905" spans="2:2">
      <c r="B905" s="14"/>
    </row>
    <row r="906" spans="2:2">
      <c r="B906" s="14"/>
    </row>
    <row r="907" spans="2:2">
      <c r="B907" s="14"/>
    </row>
    <row r="908" spans="2:2">
      <c r="B908" s="14"/>
    </row>
    <row r="909" spans="2:2">
      <c r="B909" s="14"/>
    </row>
    <row r="910" spans="2:2">
      <c r="B910" s="14"/>
    </row>
    <row r="911" spans="2:2">
      <c r="B911" s="14"/>
    </row>
    <row r="912" spans="2:2">
      <c r="B912" s="14"/>
    </row>
    <row r="913" spans="2:2">
      <c r="B913" s="14"/>
    </row>
    <row r="914" spans="2:2">
      <c r="B914" s="14"/>
    </row>
    <row r="915" spans="2:2">
      <c r="B915" s="14"/>
    </row>
    <row r="916" spans="2:2">
      <c r="B916" s="14"/>
    </row>
    <row r="917" spans="2:2">
      <c r="B917" s="14"/>
    </row>
    <row r="918" spans="2:2">
      <c r="B918" s="14"/>
    </row>
    <row r="919" spans="2:2">
      <c r="B919" s="14"/>
    </row>
    <row r="920" spans="2:2">
      <c r="B920" s="14"/>
    </row>
    <row r="921" spans="2:2">
      <c r="B921" s="14"/>
    </row>
    <row r="922" spans="2:2">
      <c r="B922" s="14"/>
    </row>
    <row r="923" spans="2:2">
      <c r="B923" s="14"/>
    </row>
    <row r="924" spans="2:2">
      <c r="B924" s="14"/>
    </row>
    <row r="925" spans="2:2">
      <c r="B925" s="14"/>
    </row>
    <row r="926" spans="2:2">
      <c r="B926" s="14"/>
    </row>
    <row r="927" spans="2:2">
      <c r="B927" s="14"/>
    </row>
    <row r="928" spans="2:2">
      <c r="B928" s="14"/>
    </row>
    <row r="929" spans="2:2">
      <c r="B929" s="14"/>
    </row>
    <row r="930" spans="2:2">
      <c r="B930" s="14"/>
    </row>
    <row r="931" spans="2:2">
      <c r="B931" s="14"/>
    </row>
    <row r="932" spans="2:2">
      <c r="B932" s="14"/>
    </row>
    <row r="933" spans="2:2">
      <c r="B933" s="14"/>
    </row>
    <row r="934" spans="2:2">
      <c r="B934" s="14"/>
    </row>
    <row r="935" spans="2:2">
      <c r="B935" s="14"/>
    </row>
    <row r="936" spans="2:2">
      <c r="B936" s="14"/>
    </row>
    <row r="937" spans="2:2">
      <c r="B937" s="14"/>
    </row>
    <row r="938" spans="2:2">
      <c r="B938" s="14"/>
    </row>
    <row r="939" spans="2:2">
      <c r="B939" s="14"/>
    </row>
    <row r="940" spans="2:2">
      <c r="B940" s="14"/>
    </row>
    <row r="941" spans="2:2">
      <c r="B941" s="14"/>
    </row>
    <row r="942" spans="2:2">
      <c r="B942" s="14"/>
    </row>
    <row r="943" spans="2:2">
      <c r="B943" s="14"/>
    </row>
    <row r="944" spans="2:2">
      <c r="B944" s="14"/>
    </row>
    <row r="945" spans="2:2">
      <c r="B945" s="14"/>
    </row>
    <row r="946" spans="2:2">
      <c r="B946" s="14"/>
    </row>
    <row r="947" spans="2:2">
      <c r="B947" s="14"/>
    </row>
    <row r="948" spans="2:2">
      <c r="B948" s="14"/>
    </row>
    <row r="949" spans="2:2">
      <c r="B949" s="14"/>
    </row>
    <row r="950" spans="2:2">
      <c r="B950" s="14"/>
    </row>
    <row r="951" spans="2:2">
      <c r="B951" s="14"/>
    </row>
    <row r="952" spans="2:2">
      <c r="B952" s="14"/>
    </row>
    <row r="953" spans="2:2">
      <c r="B953" s="14"/>
    </row>
    <row r="954" spans="2:2">
      <c r="B954" s="14"/>
    </row>
    <row r="955" spans="2:2">
      <c r="B955" s="14"/>
    </row>
    <row r="956" spans="2:2">
      <c r="B956" s="14"/>
    </row>
    <row r="957" spans="2:2">
      <c r="B957" s="14"/>
    </row>
    <row r="958" spans="2:2">
      <c r="B958" s="14"/>
    </row>
    <row r="959" spans="2:2">
      <c r="B959" s="14"/>
    </row>
    <row r="960" spans="2:2">
      <c r="B960" s="14"/>
    </row>
    <row r="961" spans="2:2">
      <c r="B961" s="14"/>
    </row>
    <row r="962" spans="2:2">
      <c r="B962" s="14"/>
    </row>
    <row r="963" spans="2:2">
      <c r="B963" s="14"/>
    </row>
    <row r="964" spans="2:2">
      <c r="B964" s="14"/>
    </row>
    <row r="965" spans="2:2">
      <c r="B965" s="14"/>
    </row>
    <row r="966" spans="2:2">
      <c r="B966" s="14"/>
    </row>
    <row r="967" spans="2:2">
      <c r="B967" s="14"/>
    </row>
    <row r="968" spans="2:2">
      <c r="B968" s="14"/>
    </row>
    <row r="969" spans="2:2">
      <c r="B969" s="14"/>
    </row>
    <row r="970" spans="2:2">
      <c r="B970" s="14"/>
    </row>
    <row r="971" spans="2:2">
      <c r="B971" s="14"/>
    </row>
    <row r="972" spans="2:2">
      <c r="B972" s="14"/>
    </row>
    <row r="973" spans="2:2">
      <c r="B973" s="14"/>
    </row>
    <row r="974" spans="2:2">
      <c r="B974" s="14"/>
    </row>
    <row r="975" spans="2:2">
      <c r="B975" s="14"/>
    </row>
    <row r="976" spans="2:2">
      <c r="B976" s="14"/>
    </row>
    <row r="977" spans="2:2">
      <c r="B977" s="14"/>
    </row>
  </sheetData>
  <conditionalFormatting sqref="C36:C977">
    <cfRule type="cellIs" dxfId="6" priority="1" operator="greaterThan">
      <formula>#REF!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R271"/>
  <sheetViews>
    <sheetView zoomScaleNormal="100" workbookViewId="0"/>
  </sheetViews>
  <sheetFormatPr defaultColWidth="8.7109375" defaultRowHeight="12.75"/>
  <cols>
    <col min="1" max="1" width="8.7109375" style="1"/>
    <col min="2" max="2" width="16.28515625" style="1" customWidth="1"/>
    <col min="3" max="3" width="12.28515625" style="1" customWidth="1"/>
    <col min="4" max="4" width="11.28515625" style="1" customWidth="1"/>
    <col min="5" max="10" width="8.7109375" style="1"/>
    <col min="11" max="11" width="8.7109375" style="4"/>
    <col min="12" max="21" width="8.7109375" style="1" hidden="1" customWidth="1"/>
    <col min="22" max="22" width="9.85546875" style="1" hidden="1" customWidth="1"/>
    <col min="23" max="23" width="8.7109375" style="2" hidden="1" customWidth="1"/>
    <col min="24" max="24" width="9.85546875" style="2" hidden="1" customWidth="1"/>
    <col min="25" max="25" width="22.28515625" style="3" hidden="1" customWidth="1"/>
    <col min="26" max="26" width="13.28515625" style="3" hidden="1" customWidth="1"/>
    <col min="27" max="28" width="8.7109375" style="3" hidden="1" customWidth="1"/>
    <col min="29" max="29" width="8.7109375" style="3" customWidth="1"/>
    <col min="30" max="37" width="8.7109375" style="3"/>
    <col min="38" max="38" width="10.42578125" style="3" customWidth="1"/>
    <col min="39" max="39" width="10.7109375" style="3" customWidth="1"/>
    <col min="40" max="40" width="10" style="3" customWidth="1"/>
    <col min="41" max="41" width="10.7109375" style="3" customWidth="1"/>
    <col min="42" max="42" width="12.5703125" style="3" customWidth="1"/>
    <col min="43" max="47" width="8.7109375" style="3"/>
    <col min="48" max="65" width="12.42578125" style="3" customWidth="1"/>
    <col min="66" max="66" width="12.5703125" style="3" customWidth="1"/>
    <col min="67" max="68" width="12.42578125" style="3" customWidth="1"/>
    <col min="69" max="70" width="8.7109375" style="3"/>
    <col min="71" max="82" width="12.5703125" style="3" customWidth="1"/>
    <col min="83" max="88" width="8.7109375" style="3"/>
    <col min="89" max="96" width="8.7109375" style="4"/>
    <col min="97" max="16384" width="8.7109375" style="1"/>
  </cols>
  <sheetData>
    <row r="1" spans="1:88">
      <c r="T1" s="9"/>
      <c r="W1" s="3"/>
      <c r="X1" s="3"/>
    </row>
    <row r="2" spans="1:88" ht="13.5" thickBot="1">
      <c r="D2" s="5"/>
      <c r="E2" s="1" t="s">
        <v>1</v>
      </c>
      <c r="X2" s="3"/>
      <c r="Z2" s="44" t="s">
        <v>23</v>
      </c>
      <c r="AA2" s="44"/>
      <c r="AB2" s="44"/>
    </row>
    <row r="3" spans="1:88">
      <c r="N3" s="88" t="s">
        <v>93</v>
      </c>
      <c r="O3" s="89">
        <v>1</v>
      </c>
      <c r="P3" s="90" t="s">
        <v>94</v>
      </c>
      <c r="Q3" s="91"/>
      <c r="X3" s="3"/>
      <c r="Z3" s="17" t="s">
        <v>28</v>
      </c>
      <c r="AA3" s="17"/>
      <c r="AB3" s="17"/>
    </row>
    <row r="4" spans="1:88">
      <c r="B4" s="1" t="s">
        <v>21</v>
      </c>
      <c r="D4" s="13">
        <v>0.5</v>
      </c>
      <c r="N4" s="92" t="s">
        <v>95</v>
      </c>
      <c r="O4" s="93">
        <v>0</v>
      </c>
      <c r="P4" s="52" t="s">
        <v>94</v>
      </c>
      <c r="Q4" s="94"/>
      <c r="X4" s="3"/>
      <c r="Z4" s="17">
        <v>0</v>
      </c>
      <c r="AA4" s="75">
        <v>16</v>
      </c>
      <c r="AB4" s="18">
        <v>28</v>
      </c>
    </row>
    <row r="5" spans="1:88" ht="13.5" thickBot="1">
      <c r="B5" s="1" t="s">
        <v>2</v>
      </c>
      <c r="D5" s="6">
        <v>40</v>
      </c>
      <c r="E5" s="1" t="s">
        <v>3</v>
      </c>
      <c r="N5" s="95" t="s">
        <v>96</v>
      </c>
      <c r="O5" s="96">
        <v>0</v>
      </c>
      <c r="P5" s="46" t="s">
        <v>94</v>
      </c>
      <c r="Q5" s="97"/>
      <c r="X5" s="3"/>
      <c r="Z5" s="17">
        <v>1</v>
      </c>
      <c r="AA5" s="75">
        <v>18</v>
      </c>
      <c r="AB5" s="18">
        <v>32</v>
      </c>
    </row>
    <row r="6" spans="1:88">
      <c r="B6" s="1" t="s">
        <v>4</v>
      </c>
      <c r="D6" s="6"/>
      <c r="E6" s="1" t="s">
        <v>5</v>
      </c>
      <c r="X6" s="3"/>
      <c r="Z6" s="17">
        <v>2</v>
      </c>
      <c r="AA6" s="75">
        <v>17</v>
      </c>
      <c r="AB6" s="18">
        <v>31</v>
      </c>
    </row>
    <row r="7" spans="1:88">
      <c r="B7" s="1" t="s">
        <v>0</v>
      </c>
      <c r="D7" s="6">
        <v>0.25</v>
      </c>
      <c r="E7" s="1" t="s">
        <v>5</v>
      </c>
      <c r="X7" s="3"/>
      <c r="Z7" s="17">
        <v>3</v>
      </c>
      <c r="AA7" s="75">
        <v>22</v>
      </c>
      <c r="AB7" s="18">
        <v>30</v>
      </c>
    </row>
    <row r="8" spans="1:88">
      <c r="B8" s="4" t="s">
        <v>53</v>
      </c>
      <c r="C8"/>
      <c r="D8" s="6">
        <v>9</v>
      </c>
      <c r="E8" s="1" t="s">
        <v>54</v>
      </c>
      <c r="N8" s="28" t="s">
        <v>44</v>
      </c>
      <c r="O8" s="28"/>
      <c r="P8" s="28"/>
      <c r="Q8" s="67">
        <v>2.2249999999999996</v>
      </c>
      <c r="X8" s="3"/>
      <c r="Z8" s="17">
        <v>4</v>
      </c>
      <c r="AA8" s="75">
        <v>20</v>
      </c>
      <c r="AB8" s="18">
        <v>26</v>
      </c>
    </row>
    <row r="9" spans="1:88">
      <c r="B9" s="1" t="s">
        <v>6</v>
      </c>
      <c r="D9" s="7">
        <v>10.536951298705462</v>
      </c>
      <c r="H9" s="85" t="s">
        <v>58</v>
      </c>
      <c r="I9" s="85"/>
      <c r="J9" s="85"/>
      <c r="N9" s="28" t="s">
        <v>45</v>
      </c>
      <c r="O9" s="28"/>
      <c r="P9" s="28"/>
      <c r="Q9" s="30">
        <v>0.25</v>
      </c>
      <c r="X9" s="3"/>
      <c r="Z9" s="19">
        <v>5</v>
      </c>
      <c r="AA9" s="75">
        <v>16</v>
      </c>
      <c r="AB9" s="18">
        <v>27</v>
      </c>
      <c r="CG9" s="2"/>
    </row>
    <row r="10" spans="1:88">
      <c r="B10" s="4" t="s">
        <v>16</v>
      </c>
      <c r="C10" s="3"/>
      <c r="D10" s="10">
        <v>289.01918092204272</v>
      </c>
      <c r="H10" s="84" t="str">
        <f>V42</f>
        <v>Good</v>
      </c>
      <c r="I10" s="84"/>
      <c r="J10" s="84"/>
      <c r="N10" s="28" t="s">
        <v>46</v>
      </c>
      <c r="O10" s="28"/>
      <c r="P10" s="28"/>
      <c r="Q10" s="31">
        <v>3</v>
      </c>
      <c r="X10" s="3"/>
      <c r="Z10" s="19">
        <v>6</v>
      </c>
      <c r="AA10" s="75">
        <v>24</v>
      </c>
      <c r="AB10" s="18">
        <v>35</v>
      </c>
      <c r="CG10" s="2"/>
      <c r="CH10" s="2"/>
    </row>
    <row r="11" spans="1:88">
      <c r="X11" s="3"/>
      <c r="Z11" s="19">
        <v>7</v>
      </c>
      <c r="AA11" s="75">
        <v>18</v>
      </c>
      <c r="AB11" s="18">
        <v>38</v>
      </c>
    </row>
    <row r="12" spans="1:88" ht="13.5" thickBot="1">
      <c r="B12" s="86" t="s">
        <v>7</v>
      </c>
      <c r="C12" s="86"/>
      <c r="D12" s="86"/>
      <c r="E12" s="86"/>
      <c r="F12" s="86"/>
      <c r="G12" s="43"/>
      <c r="H12" s="43"/>
      <c r="I12" s="43"/>
      <c r="J12" s="43"/>
      <c r="L12" s="46"/>
      <c r="M12" s="86" t="s">
        <v>22</v>
      </c>
      <c r="N12" s="86"/>
      <c r="O12" s="86"/>
      <c r="P12" s="86"/>
      <c r="Q12" s="86"/>
      <c r="R12" s="86"/>
      <c r="S12" s="86"/>
      <c r="T12" s="86"/>
      <c r="Z12" s="19">
        <v>8</v>
      </c>
      <c r="AA12" s="75">
        <v>17</v>
      </c>
      <c r="AB12" s="18">
        <v>39</v>
      </c>
      <c r="BZ12" s="87"/>
      <c r="CA12" s="87"/>
      <c r="CB12" s="87"/>
    </row>
    <row r="13" spans="1:88">
      <c r="B13" s="1" t="s">
        <v>8</v>
      </c>
      <c r="C13" s="1" t="s">
        <v>9</v>
      </c>
      <c r="D13" s="1" t="s">
        <v>10</v>
      </c>
      <c r="E13" s="1" t="s">
        <v>11</v>
      </c>
      <c r="F13" s="1" t="s">
        <v>40</v>
      </c>
      <c r="G13" s="1" t="s">
        <v>70</v>
      </c>
      <c r="H13" s="1" t="s">
        <v>75</v>
      </c>
      <c r="I13" s="1" t="s">
        <v>71</v>
      </c>
      <c r="J13" s="1" t="s">
        <v>74</v>
      </c>
      <c r="L13" s="47" t="s">
        <v>69</v>
      </c>
      <c r="M13" s="47" t="s">
        <v>12</v>
      </c>
      <c r="N13" s="47" t="s">
        <v>13</v>
      </c>
      <c r="O13" s="47" t="s">
        <v>24</v>
      </c>
      <c r="P13" s="47" t="s">
        <v>25</v>
      </c>
      <c r="Q13" s="47" t="s">
        <v>26</v>
      </c>
      <c r="R13" s="47" t="s">
        <v>27</v>
      </c>
      <c r="S13" s="47" t="s">
        <v>31</v>
      </c>
      <c r="T13" s="47" t="s">
        <v>32</v>
      </c>
      <c r="Z13" s="19">
        <v>9</v>
      </c>
      <c r="AA13" s="75">
        <v>18</v>
      </c>
      <c r="AB13" s="18">
        <v>31</v>
      </c>
    </row>
    <row r="14" spans="1:88" s="4" customFormat="1">
      <c r="B14" s="8">
        <v>0</v>
      </c>
      <c r="C14" s="24">
        <v>13.6</v>
      </c>
      <c r="D14" s="21">
        <v>15</v>
      </c>
      <c r="E14" s="26"/>
      <c r="F14" s="23"/>
      <c r="G14" s="26"/>
      <c r="H14" s="23"/>
      <c r="I14" s="26"/>
      <c r="J14" s="23"/>
      <c r="L14">
        <v>7.1965535797117068</v>
      </c>
      <c r="M14" s="60">
        <v>13.433333333333334</v>
      </c>
      <c r="N14" s="61">
        <v>1.3052224034122419</v>
      </c>
      <c r="O14" s="8">
        <v>0.1802671049059906</v>
      </c>
      <c r="P14" s="24">
        <v>0</v>
      </c>
      <c r="Q14" s="21">
        <v>0.25</v>
      </c>
      <c r="R14" s="26">
        <v>15</v>
      </c>
      <c r="S14" s="23">
        <v>13.433333333333334</v>
      </c>
      <c r="T14">
        <v>13.433333333333334</v>
      </c>
      <c r="Y14" s="3"/>
      <c r="Z14" s="19">
        <v>10</v>
      </c>
      <c r="AA14" s="75">
        <v>22</v>
      </c>
      <c r="AB14" s="18">
        <v>32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>
      <c r="A15" s="4"/>
      <c r="B15" s="4">
        <v>0.5</v>
      </c>
      <c r="C15" s="24">
        <v>13.5</v>
      </c>
      <c r="D15" s="21">
        <v>15</v>
      </c>
      <c r="E15" s="26"/>
      <c r="F15" s="23"/>
      <c r="G15" s="26"/>
      <c r="H15" s="23"/>
      <c r="I15" s="26"/>
      <c r="J15" s="23"/>
      <c r="L15">
        <v>4.5970672126131031</v>
      </c>
      <c r="M15" s="62">
        <v>13.364048550989382</v>
      </c>
      <c r="N15" s="61">
        <v>1.6052928016786383</v>
      </c>
      <c r="O15" s="4">
        <v>0.4620829392630687</v>
      </c>
      <c r="P15" s="24">
        <v>0.59895540118488377</v>
      </c>
      <c r="Q15" s="21">
        <v>0.23033193962325657</v>
      </c>
      <c r="R15" s="26">
        <v>15</v>
      </c>
      <c r="S15" s="23">
        <v>13.364048550989382</v>
      </c>
      <c r="T15">
        <v>13.364048550989382</v>
      </c>
      <c r="Z15" s="19">
        <v>11</v>
      </c>
      <c r="AA15" s="49">
        <v>15</v>
      </c>
      <c r="AB15" s="18">
        <v>30</v>
      </c>
    </row>
    <row r="16" spans="1:88">
      <c r="A16" s="4"/>
      <c r="B16" s="8">
        <v>1</v>
      </c>
      <c r="C16" s="24">
        <v>13.2</v>
      </c>
      <c r="D16" s="21">
        <v>16</v>
      </c>
      <c r="E16" s="26"/>
      <c r="F16" s="23"/>
      <c r="G16" s="26"/>
      <c r="H16" s="23"/>
      <c r="I16" s="26"/>
      <c r="J16" s="23"/>
      <c r="L16">
        <v>5.8842985287755205</v>
      </c>
      <c r="M16" s="60">
        <v>13.29700082867541</v>
      </c>
      <c r="N16" s="61">
        <v>2.2595006915438285</v>
      </c>
      <c r="O16" s="8">
        <v>0.69060447625943855</v>
      </c>
      <c r="P16" s="24">
        <v>1.1785558488619774</v>
      </c>
      <c r="Q16" s="21">
        <v>0.21151498025728696</v>
      </c>
      <c r="R16" s="26">
        <v>15.2</v>
      </c>
      <c r="S16" s="23">
        <v>13.29700082867541</v>
      </c>
      <c r="T16">
        <v>13.29700082867541</v>
      </c>
      <c r="Z16" s="19">
        <v>12</v>
      </c>
      <c r="AA16" s="49">
        <v>15</v>
      </c>
      <c r="AB16" s="18">
        <v>30</v>
      </c>
    </row>
    <row r="17" spans="1:28">
      <c r="A17" s="4"/>
      <c r="B17" s="4">
        <v>1.5</v>
      </c>
      <c r="C17" s="24">
        <v>12.9</v>
      </c>
      <c r="D17" s="21">
        <v>17</v>
      </c>
      <c r="E17" s="26"/>
      <c r="F17" s="23"/>
      <c r="G17" s="26"/>
      <c r="H17" s="23"/>
      <c r="I17" s="26"/>
      <c r="J17" s="23"/>
      <c r="K17" s="82"/>
      <c r="L17">
        <v>3.7938747280019811</v>
      </c>
      <c r="M17" s="62">
        <v>13.153221459856409</v>
      </c>
      <c r="N17" s="61">
        <v>2.9342801120788429</v>
      </c>
      <c r="O17" s="4">
        <v>1.1595929307838593</v>
      </c>
      <c r="P17" s="24">
        <v>2.4216578399449378</v>
      </c>
      <c r="Q17" s="21">
        <v>0.1720352614655157</v>
      </c>
      <c r="R17" s="26">
        <v>16.2</v>
      </c>
      <c r="S17" s="23">
        <v>13.153221459856409</v>
      </c>
      <c r="T17">
        <v>13.153221459856409</v>
      </c>
      <c r="Z17" s="19">
        <v>13</v>
      </c>
      <c r="AA17" s="49">
        <v>15</v>
      </c>
      <c r="AB17" s="18">
        <v>30</v>
      </c>
    </row>
    <row r="18" spans="1:28">
      <c r="A18" s="4"/>
      <c r="B18" s="8">
        <v>2</v>
      </c>
      <c r="C18" s="24">
        <v>12.2</v>
      </c>
      <c r="D18" s="21">
        <v>13</v>
      </c>
      <c r="E18" s="26"/>
      <c r="F18" s="23"/>
      <c r="G18" s="26"/>
      <c r="H18" s="23"/>
      <c r="I18" s="26"/>
      <c r="J18" s="23"/>
      <c r="K18" s="82"/>
      <c r="L18">
        <v>6.2570936833127861</v>
      </c>
      <c r="M18" s="60">
        <v>12.729715707453449</v>
      </c>
      <c r="N18" s="61">
        <v>7.571025618462242</v>
      </c>
      <c r="O18" s="8">
        <v>2.3358972618790625</v>
      </c>
      <c r="P18" s="24">
        <v>6.0854358582577834</v>
      </c>
      <c r="Q18" s="21">
        <v>6.7936969031459529E-2</v>
      </c>
      <c r="R18" s="26">
        <v>16.2</v>
      </c>
      <c r="S18" s="23">
        <v>12.729715707453449</v>
      </c>
      <c r="T18">
        <v>12.729715707453449</v>
      </c>
      <c r="Z18" s="19">
        <v>14</v>
      </c>
      <c r="AA18" s="48">
        <v>15</v>
      </c>
      <c r="AB18" s="18">
        <v>30</v>
      </c>
    </row>
    <row r="19" spans="1:28">
      <c r="A19" s="4"/>
      <c r="B19" s="4">
        <v>2.5</v>
      </c>
      <c r="C19" s="24">
        <v>11.5</v>
      </c>
      <c r="D19" s="21">
        <v>13.5</v>
      </c>
      <c r="E19" s="26"/>
      <c r="F19" s="23"/>
      <c r="G19" s="26"/>
      <c r="H19" s="23"/>
      <c r="I19" s="26"/>
      <c r="J19" s="23"/>
      <c r="K19" s="82"/>
      <c r="L19">
        <v>4.9581676547674904</v>
      </c>
      <c r="M19" s="62">
        <v>11.705205889679593</v>
      </c>
      <c r="N19" s="61">
        <v>13.230868702561995</v>
      </c>
      <c r="O19" s="4">
        <v>3.2340092863786412</v>
      </c>
      <c r="P19" s="24">
        <v>14.959511607568601</v>
      </c>
      <c r="Q19" s="21">
        <v>2.2082489287062589E-3</v>
      </c>
      <c r="R19" s="26">
        <v>13.1</v>
      </c>
      <c r="S19" s="23">
        <v>11.705205889679593</v>
      </c>
      <c r="T19">
        <v>11.705205889679593</v>
      </c>
      <c r="Z19" s="19">
        <v>15</v>
      </c>
      <c r="AA19" s="42">
        <v>15</v>
      </c>
      <c r="AB19" s="18">
        <v>30</v>
      </c>
    </row>
    <row r="20" spans="1:28">
      <c r="A20" s="4"/>
      <c r="B20" s="8">
        <v>3</v>
      </c>
      <c r="C20" s="24">
        <v>10.9</v>
      </c>
      <c r="D20" s="21">
        <v>13.5</v>
      </c>
      <c r="E20" s="26"/>
      <c r="F20" s="23"/>
      <c r="G20" s="26"/>
      <c r="H20" s="23"/>
      <c r="I20" s="26"/>
      <c r="J20" s="23"/>
      <c r="K20" s="82"/>
      <c r="L20">
        <v>6.8331864336961914</v>
      </c>
      <c r="M20" s="60">
        <v>10.609700090081379</v>
      </c>
      <c r="N20" s="61">
        <v>11.766912825324685</v>
      </c>
      <c r="O20" s="8">
        <v>3.281333561939705</v>
      </c>
      <c r="P20" s="24">
        <v>24.452765928664334</v>
      </c>
      <c r="Q20" s="21">
        <v>1.6701990621346041E-4</v>
      </c>
      <c r="R20" s="26">
        <v>13.5</v>
      </c>
      <c r="S20" s="23">
        <v>10.609700090081379</v>
      </c>
      <c r="T20">
        <v>10.609700090081379</v>
      </c>
      <c r="Z20" s="19">
        <v>16</v>
      </c>
      <c r="AA20" s="73">
        <v>15</v>
      </c>
      <c r="AB20" s="18">
        <v>30</v>
      </c>
    </row>
    <row r="21" spans="1:28">
      <c r="A21" s="4"/>
      <c r="B21" s="4">
        <v>3.5</v>
      </c>
      <c r="C21" s="24">
        <v>10.3</v>
      </c>
      <c r="D21" s="21">
        <v>16</v>
      </c>
      <c r="E21" s="26">
        <v>0.1</v>
      </c>
      <c r="F21" s="23"/>
      <c r="G21" s="26"/>
      <c r="H21" s="23">
        <v>1</v>
      </c>
      <c r="I21" s="26"/>
      <c r="J21" s="23"/>
      <c r="K21" s="82"/>
      <c r="L21">
        <v>8.253082762349127</v>
      </c>
      <c r="M21" s="62">
        <v>9.5139053358628818</v>
      </c>
      <c r="N21" s="61">
        <v>12.040614517283553</v>
      </c>
      <c r="O21" s="4">
        <v>3.2802185292774331</v>
      </c>
      <c r="P21" s="24">
        <v>33.952762755244521</v>
      </c>
      <c r="Q21" s="21">
        <v>1.6746884495685399E-5</v>
      </c>
      <c r="R21" s="26">
        <v>14</v>
      </c>
      <c r="S21" s="23">
        <v>9.5139053358628818</v>
      </c>
      <c r="T21" s="45">
        <v>9.5139053358628818</v>
      </c>
      <c r="Z21" s="19">
        <v>17</v>
      </c>
      <c r="AA21" s="74">
        <v>15</v>
      </c>
      <c r="AB21" s="18">
        <v>30</v>
      </c>
    </row>
    <row r="22" spans="1:28">
      <c r="A22" s="4"/>
      <c r="B22" s="8">
        <v>4</v>
      </c>
      <c r="C22" s="24">
        <v>8.4</v>
      </c>
      <c r="D22" s="21">
        <v>16</v>
      </c>
      <c r="E22" s="26"/>
      <c r="F22" s="23"/>
      <c r="G22" s="26"/>
      <c r="H22" s="23"/>
      <c r="I22" s="26"/>
      <c r="J22" s="23"/>
      <c r="K22" s="82"/>
      <c r="L22">
        <v>15.533090497056895</v>
      </c>
      <c r="M22" s="60">
        <v>8.2954837374386603</v>
      </c>
      <c r="N22" s="61">
        <v>13.428460666821509</v>
      </c>
      <c r="O22" s="8">
        <v>3.416658060830978</v>
      </c>
      <c r="P22" s="24">
        <v>44.527015244776045</v>
      </c>
      <c r="Q22" s="21">
        <v>2.144943668705419E-2</v>
      </c>
      <c r="R22" s="26">
        <v>16</v>
      </c>
      <c r="S22" s="23">
        <v>8.2954837374386603</v>
      </c>
      <c r="T22" s="45">
        <v>8.2954837374386603</v>
      </c>
      <c r="Z22" s="19">
        <v>18</v>
      </c>
      <c r="AA22" s="74">
        <v>15</v>
      </c>
      <c r="AB22" s="18">
        <v>30</v>
      </c>
    </row>
    <row r="23" spans="1:28">
      <c r="A23" s="4"/>
      <c r="B23" s="4">
        <v>4.5</v>
      </c>
      <c r="C23" s="24">
        <v>6.4</v>
      </c>
      <c r="D23" s="21">
        <v>16</v>
      </c>
      <c r="E23" s="26"/>
      <c r="F23" s="23"/>
      <c r="G23" s="26"/>
      <c r="H23" s="23"/>
      <c r="I23" s="26"/>
      <c r="J23" s="23"/>
      <c r="K23" s="82"/>
      <c r="L23">
        <v>23.356449922234649</v>
      </c>
      <c r="M23" s="62">
        <v>6.8040815076057255</v>
      </c>
      <c r="N23" s="61">
        <v>15.446372635933294</v>
      </c>
      <c r="O23" s="4">
        <v>3.7123644223414933</v>
      </c>
      <c r="P23" s="24">
        <v>57.499283841486168</v>
      </c>
      <c r="Q23" s="21">
        <v>1.6605088150287128</v>
      </c>
      <c r="R23" s="26">
        <v>16</v>
      </c>
      <c r="S23" s="23">
        <v>6.8040815076057255</v>
      </c>
      <c r="T23" s="45">
        <v>6.8040815076057255</v>
      </c>
      <c r="Z23" s="19">
        <v>19</v>
      </c>
      <c r="AA23" s="74">
        <v>15</v>
      </c>
      <c r="AB23" s="18">
        <v>30</v>
      </c>
    </row>
    <row r="24" spans="1:28">
      <c r="A24" s="4"/>
      <c r="B24" s="8">
        <v>5</v>
      </c>
      <c r="C24" s="24">
        <v>4.5999999999999996</v>
      </c>
      <c r="D24" s="21">
        <v>16</v>
      </c>
      <c r="E24" s="26"/>
      <c r="F24" s="23"/>
      <c r="G24" s="26"/>
      <c r="H24" s="23"/>
      <c r="I24" s="26"/>
      <c r="J24" s="23"/>
      <c r="K24" s="82"/>
      <c r="L24">
        <v>33.223178388652393</v>
      </c>
      <c r="M24" s="60">
        <v>5.2254936000149126</v>
      </c>
      <c r="N24" s="61">
        <v>16.461419450511102</v>
      </c>
      <c r="O24" s="8">
        <v>4.0287474694635312</v>
      </c>
      <c r="P24" s="24">
        <v>71.269189992686009</v>
      </c>
      <c r="Q24" s="21">
        <v>1.0470405766536681</v>
      </c>
      <c r="R24" s="26">
        <v>16</v>
      </c>
      <c r="S24" s="23">
        <v>5.2254936000149126</v>
      </c>
      <c r="T24" s="45">
        <v>5.2254936000149126</v>
      </c>
      <c r="Z24" s="19">
        <v>20</v>
      </c>
      <c r="AA24" s="74">
        <v>15</v>
      </c>
      <c r="AB24" s="18">
        <v>30</v>
      </c>
    </row>
    <row r="25" spans="1:28">
      <c r="A25" s="4"/>
      <c r="B25" s="4">
        <v>5.5</v>
      </c>
      <c r="C25" s="24">
        <v>3.3</v>
      </c>
      <c r="D25" s="21">
        <v>16</v>
      </c>
      <c r="E25" s="26"/>
      <c r="F25" s="23"/>
      <c r="G25" s="26"/>
      <c r="H25" s="23"/>
      <c r="I25" s="26"/>
      <c r="J25" s="23"/>
      <c r="K25" s="82"/>
      <c r="L25">
        <v>40.90139776213185</v>
      </c>
      <c r="M25" s="62">
        <v>3.6935272711363569</v>
      </c>
      <c r="N25" s="61">
        <v>15.772496347403957</v>
      </c>
      <c r="O25" s="4">
        <v>4.1833283963727066</v>
      </c>
      <c r="P25" s="24">
        <v>84.684825304948234</v>
      </c>
      <c r="Q25" s="21">
        <v>0.4139148229539068</v>
      </c>
      <c r="R25" s="26">
        <v>16</v>
      </c>
      <c r="S25" s="23">
        <v>3.6935272711363569</v>
      </c>
      <c r="T25" s="45">
        <v>3.6935272711363569</v>
      </c>
      <c r="U25" s="4"/>
      <c r="V25" s="3"/>
      <c r="W25" s="1"/>
      <c r="X25" s="3"/>
      <c r="Z25" s="19">
        <v>21</v>
      </c>
      <c r="AA25" s="74">
        <v>15</v>
      </c>
      <c r="AB25" s="18">
        <v>30</v>
      </c>
    </row>
    <row r="26" spans="1:28">
      <c r="A26" s="4"/>
      <c r="B26" s="8">
        <v>6</v>
      </c>
      <c r="C26" s="24">
        <v>2.5</v>
      </c>
      <c r="D26" s="21">
        <v>16</v>
      </c>
      <c r="E26" s="26"/>
      <c r="F26" s="23"/>
      <c r="G26" s="26"/>
      <c r="H26" s="23"/>
      <c r="I26" s="26">
        <v>1</v>
      </c>
      <c r="J26" s="23"/>
      <c r="K26" s="82"/>
      <c r="L26">
        <v>38.735807336032472</v>
      </c>
      <c r="M26" s="60">
        <v>2.3722951918158905</v>
      </c>
      <c r="N26" s="61">
        <v>12.844578051725458</v>
      </c>
      <c r="O26" s="8">
        <v>4.2339924008234284</v>
      </c>
      <c r="P26" s="24">
        <v>96.307210426750984</v>
      </c>
      <c r="Q26" s="21">
        <v>0</v>
      </c>
      <c r="R26" s="26">
        <v>16</v>
      </c>
      <c r="S26" s="23">
        <v>2.3722951918158905</v>
      </c>
      <c r="T26" s="45">
        <v>2.3722951918158905</v>
      </c>
      <c r="U26" s="4"/>
      <c r="V26" s="3"/>
      <c r="X26" s="3"/>
      <c r="Z26" s="19">
        <v>22</v>
      </c>
      <c r="AA26" s="74">
        <v>15</v>
      </c>
      <c r="AB26" s="18">
        <v>30</v>
      </c>
    </row>
    <row r="27" spans="1:28">
      <c r="A27" s="4"/>
      <c r="B27" s="4">
        <v>6.5</v>
      </c>
      <c r="C27" s="24"/>
      <c r="D27" s="21"/>
      <c r="E27" s="26"/>
      <c r="F27" s="23"/>
      <c r="G27" s="26"/>
      <c r="H27" s="23"/>
      <c r="I27" s="26"/>
      <c r="J27" s="23"/>
      <c r="K27" s="82"/>
      <c r="L27">
        <v>43.153989670112317</v>
      </c>
      <c r="M27" s="62">
        <v>1.3434970727984805</v>
      </c>
      <c r="N27" s="61">
        <v>10.299285119107525</v>
      </c>
      <c r="O27" s="4">
        <v>4.2108720459409996</v>
      </c>
      <c r="P27" s="24">
        <v>105.39647992022081</v>
      </c>
      <c r="Q27" s="21">
        <v>0</v>
      </c>
      <c r="R27" s="26">
        <v>16</v>
      </c>
      <c r="S27" s="23">
        <v>1.1222053858198866</v>
      </c>
      <c r="T27" s="45">
        <v>1.5647887597770744</v>
      </c>
      <c r="U27" s="4"/>
      <c r="V27" s="33" t="s">
        <v>33</v>
      </c>
      <c r="W27" s="27"/>
      <c r="X27" s="27"/>
      <c r="Z27" s="19">
        <v>23</v>
      </c>
      <c r="AA27" s="74">
        <v>15</v>
      </c>
      <c r="AB27" s="18">
        <v>30</v>
      </c>
    </row>
    <row r="28" spans="1:28">
      <c r="A28" s="4"/>
      <c r="B28" s="8">
        <v>7</v>
      </c>
      <c r="C28" s="24"/>
      <c r="D28" s="21"/>
      <c r="E28" s="26"/>
      <c r="F28" s="23"/>
      <c r="G28" s="26"/>
      <c r="H28" s="23"/>
      <c r="I28" s="26"/>
      <c r="J28" s="23"/>
      <c r="K28" s="82"/>
      <c r="L28">
        <v>39.458181925793369</v>
      </c>
      <c r="M28" s="60">
        <v>0.59936655736051658</v>
      </c>
      <c r="N28" s="61">
        <v>8.3015682191192539</v>
      </c>
      <c r="O28" s="8">
        <v>4.1860141147232302</v>
      </c>
      <c r="P28" s="24">
        <v>111.99241520775948</v>
      </c>
      <c r="Q28" s="21">
        <v>0</v>
      </c>
      <c r="R28" s="26">
        <v>16</v>
      </c>
      <c r="S28" s="23">
        <v>0.37140126472187457</v>
      </c>
      <c r="T28" s="45">
        <v>0.82733184999915865</v>
      </c>
      <c r="U28" s="4"/>
      <c r="V28" s="28" t="s">
        <v>34</v>
      </c>
      <c r="W28" s="84">
        <v>84.99045449746184</v>
      </c>
      <c r="X28" s="84"/>
      <c r="Y28" s="4" t="s">
        <v>63</v>
      </c>
      <c r="Z28" s="19">
        <v>24</v>
      </c>
      <c r="AA28" s="74">
        <v>15</v>
      </c>
      <c r="AB28" s="18">
        <v>30</v>
      </c>
    </row>
    <row r="29" spans="1:28">
      <c r="A29" s="4"/>
      <c r="B29" s="4">
        <v>7.5</v>
      </c>
      <c r="C29" s="24"/>
      <c r="D29" s="21"/>
      <c r="E29" s="26"/>
      <c r="F29" s="23"/>
      <c r="G29" s="26"/>
      <c r="H29" s="23"/>
      <c r="I29" s="26"/>
      <c r="J29" s="23"/>
      <c r="K29" s="82"/>
      <c r="L29">
        <v>41.124767292747293</v>
      </c>
      <c r="M29" s="62">
        <v>8.1458784051197511E-2</v>
      </c>
      <c r="N29" s="61">
        <v>5.8671611333987457</v>
      </c>
      <c r="O29" s="4">
        <v>4.1599797656765416</v>
      </c>
      <c r="P29" s="24">
        <v>116.59150164843204</v>
      </c>
      <c r="Q29" s="21">
        <v>0</v>
      </c>
      <c r="R29" s="26">
        <v>16</v>
      </c>
      <c r="S29" s="23">
        <v>-0.153841223937349</v>
      </c>
      <c r="T29" s="45">
        <v>0.316758792039744</v>
      </c>
      <c r="U29" s="4"/>
      <c r="V29" s="28" t="s">
        <v>35</v>
      </c>
      <c r="W29" s="84">
        <v>79.894986880842353</v>
      </c>
      <c r="X29" s="84"/>
      <c r="Y29" s="4" t="s">
        <v>64</v>
      </c>
      <c r="Z29" s="19">
        <v>25</v>
      </c>
      <c r="AA29" s="74">
        <v>15</v>
      </c>
      <c r="AB29" s="18">
        <v>30</v>
      </c>
    </row>
    <row r="30" spans="1:28">
      <c r="A30" s="4"/>
      <c r="B30" s="8">
        <v>8</v>
      </c>
      <c r="C30" s="24"/>
      <c r="D30" s="21"/>
      <c r="E30" s="26"/>
      <c r="F30" s="23"/>
      <c r="G30" s="26"/>
      <c r="H30" s="23"/>
      <c r="I30" s="26"/>
      <c r="J30" s="23"/>
      <c r="K30" s="82"/>
      <c r="L30">
        <v>42.953467597094992</v>
      </c>
      <c r="M30" s="60">
        <v>-0.27314489012476506</v>
      </c>
      <c r="N30" s="61">
        <v>5.1924464886759321</v>
      </c>
      <c r="O30" s="8">
        <v>4.1331978735551997</v>
      </c>
      <c r="P30" s="24">
        <v>119.74124691036026</v>
      </c>
      <c r="Q30" s="21">
        <v>0</v>
      </c>
      <c r="R30" s="26">
        <v>16</v>
      </c>
      <c r="S30" s="23">
        <v>-0.51638092376410272</v>
      </c>
      <c r="T30" s="45">
        <v>-2.9908856485427356E-2</v>
      </c>
      <c r="U30" s="4"/>
      <c r="V30" s="28" t="s">
        <v>36</v>
      </c>
      <c r="W30" s="84">
        <v>0.25172221550719293</v>
      </c>
      <c r="X30" s="84"/>
      <c r="Y30" s="4" t="s">
        <v>65</v>
      </c>
      <c r="Z30" s="19">
        <v>26</v>
      </c>
      <c r="AA30" s="74">
        <v>15</v>
      </c>
      <c r="AB30" s="18">
        <v>30</v>
      </c>
    </row>
    <row r="31" spans="1:28">
      <c r="A31" s="4"/>
      <c r="B31" s="4">
        <v>8.5</v>
      </c>
      <c r="C31" s="24"/>
      <c r="D31" s="21"/>
      <c r="E31" s="26"/>
      <c r="F31" s="23"/>
      <c r="G31" s="26"/>
      <c r="H31" s="23"/>
      <c r="I31" s="26"/>
      <c r="J31" s="23"/>
      <c r="K31" s="82"/>
      <c r="L31">
        <v>42.882676778819565</v>
      </c>
      <c r="M31" s="62">
        <v>-0.51669049110388843</v>
      </c>
      <c r="N31" s="61">
        <v>3.7418869925161329</v>
      </c>
      <c r="O31" s="4">
        <v>4.1059700641470744</v>
      </c>
      <c r="P31" s="24">
        <v>121.90252046861464</v>
      </c>
      <c r="Q31" s="21">
        <v>0</v>
      </c>
      <c r="R31" s="26">
        <v>16</v>
      </c>
      <c r="S31" s="23">
        <v>-0.76840699344607222</v>
      </c>
      <c r="T31" s="45">
        <v>-2.9908856485427356E-2</v>
      </c>
      <c r="U31" s="4"/>
      <c r="V31" s="28" t="s">
        <v>37</v>
      </c>
      <c r="W31" s="84">
        <v>70.893147958236383</v>
      </c>
      <c r="X31" s="84"/>
      <c r="Y31" s="4" t="s">
        <v>66</v>
      </c>
      <c r="Z31" s="19">
        <v>27</v>
      </c>
      <c r="AA31" s="74">
        <v>15</v>
      </c>
      <c r="AB31" s="18">
        <v>30</v>
      </c>
    </row>
    <row r="32" spans="1:28">
      <c r="A32" s="4"/>
      <c r="B32" s="8">
        <v>9</v>
      </c>
      <c r="C32" s="24"/>
      <c r="D32" s="21"/>
      <c r="E32" s="26"/>
      <c r="F32" s="23"/>
      <c r="G32" s="26"/>
      <c r="H32" s="23"/>
      <c r="I32" s="26"/>
      <c r="J32" s="23"/>
      <c r="K32" s="82"/>
      <c r="L32">
        <v>42.749364139348479</v>
      </c>
      <c r="M32" s="60">
        <v>-0.68674142001053351</v>
      </c>
      <c r="N32" s="61">
        <v>2.6912673044843713</v>
      </c>
      <c r="O32" s="8">
        <v>4.0784981940344194</v>
      </c>
      <c r="P32" s="24">
        <v>123.40918300465238</v>
      </c>
      <c r="Q32" s="21">
        <v>0</v>
      </c>
      <c r="R32" s="26">
        <v>16</v>
      </c>
      <c r="S32" s="23">
        <v>-0.94742970557735151</v>
      </c>
      <c r="T32" s="45">
        <v>-2.9908856485427356E-2</v>
      </c>
      <c r="U32" s="4"/>
      <c r="V32" s="28" t="s">
        <v>38</v>
      </c>
      <c r="W32" s="84">
        <v>0.1802671049059906</v>
      </c>
      <c r="X32" s="84"/>
      <c r="Y32" s="4" t="s">
        <v>67</v>
      </c>
      <c r="Z32" s="19">
        <v>28</v>
      </c>
      <c r="AA32" s="41">
        <v>15</v>
      </c>
      <c r="AB32" s="18">
        <v>30</v>
      </c>
    </row>
    <row r="33" spans="1:28">
      <c r="A33" s="4"/>
      <c r="B33" s="4">
        <v>9.5</v>
      </c>
      <c r="C33" s="24"/>
      <c r="D33" s="21"/>
      <c r="E33" s="26"/>
      <c r="F33" s="23"/>
      <c r="G33" s="26"/>
      <c r="H33" s="23"/>
      <c r="I33" s="26"/>
      <c r="J33" s="23"/>
      <c r="K33" s="82"/>
      <c r="L33">
        <v>43.702937975696784</v>
      </c>
      <c r="M33" s="62">
        <v>-0.80827345511813065</v>
      </c>
      <c r="N33" s="61">
        <v>2.606131063734586</v>
      </c>
      <c r="O33" s="4">
        <v>4.0509146929947457</v>
      </c>
      <c r="P33" s="24">
        <v>124.48397540199274</v>
      </c>
      <c r="Q33" s="21">
        <v>0</v>
      </c>
      <c r="R33" s="26">
        <v>16</v>
      </c>
      <c r="S33" s="23">
        <v>-1.0783758840256652</v>
      </c>
      <c r="T33" s="45">
        <v>-2.9908856485427356E-2</v>
      </c>
      <c r="U33" s="4"/>
      <c r="V33" s="28" t="s">
        <v>39</v>
      </c>
      <c r="W33" s="84">
        <v>2.8226892869968312</v>
      </c>
      <c r="X33" s="84"/>
      <c r="Y33" s="4" t="s">
        <v>68</v>
      </c>
      <c r="Z33" s="19">
        <v>29</v>
      </c>
      <c r="AA33" s="41">
        <v>15</v>
      </c>
      <c r="AB33" s="18">
        <v>30</v>
      </c>
    </row>
    <row r="34" spans="1:28">
      <c r="A34" s="4"/>
      <c r="B34" s="8">
        <v>10</v>
      </c>
      <c r="C34" s="24"/>
      <c r="D34" s="21"/>
      <c r="E34" s="26"/>
      <c r="F34" s="23"/>
      <c r="G34" s="26"/>
      <c r="H34" s="23"/>
      <c r="I34" s="26"/>
      <c r="J34" s="23"/>
      <c r="K34" s="82"/>
      <c r="L34">
        <v>47.090510764514704</v>
      </c>
      <c r="M34" s="60">
        <v>-0.89735899131215446</v>
      </c>
      <c r="N34" s="61">
        <v>1.6944892217078893</v>
      </c>
      <c r="O34" s="8">
        <v>4.0233065769530869</v>
      </c>
      <c r="P34" s="24">
        <v>125.27035888675607</v>
      </c>
      <c r="Q34" s="21">
        <v>0</v>
      </c>
      <c r="R34" s="26">
        <v>16</v>
      </c>
      <c r="S34" s="23">
        <v>-1.1772732945575071</v>
      </c>
      <c r="T34" s="45">
        <v>-2.9908856485427356E-2</v>
      </c>
      <c r="U34" s="4"/>
      <c r="V34" s="3"/>
      <c r="W34" s="3"/>
      <c r="X34" s="3"/>
      <c r="Z34" s="19">
        <v>30</v>
      </c>
      <c r="AA34" s="41">
        <v>15</v>
      </c>
      <c r="AB34" s="18">
        <v>30</v>
      </c>
    </row>
    <row r="35" spans="1:28">
      <c r="A35" s="4"/>
      <c r="B35" s="4">
        <v>10.5</v>
      </c>
      <c r="C35" s="24"/>
      <c r="D35" s="21"/>
      <c r="E35" s="26"/>
      <c r="F35" s="23"/>
      <c r="G35" s="26"/>
      <c r="H35" s="23"/>
      <c r="I35" s="26"/>
      <c r="J35" s="23"/>
      <c r="K35" s="82"/>
      <c r="L35">
        <v>36.544443337693366</v>
      </c>
      <c r="M35" s="62">
        <v>-0.96429491379356647</v>
      </c>
      <c r="N35" s="61">
        <v>1.5302759453308181</v>
      </c>
      <c r="O35" s="4">
        <v>3.9957318153871988</v>
      </c>
      <c r="P35" s="24">
        <v>125.86019167301318</v>
      </c>
      <c r="Q35" s="21">
        <v>0</v>
      </c>
      <c r="R35" s="26">
        <v>16</v>
      </c>
      <c r="S35" s="23">
        <v>-1.2543784662582165</v>
      </c>
      <c r="T35" s="45">
        <v>-2.9908856485427356E-2</v>
      </c>
      <c r="V35" s="4"/>
      <c r="W35" s="3"/>
      <c r="X35" s="3"/>
    </row>
    <row r="36" spans="1:28">
      <c r="A36" s="4"/>
      <c r="B36" s="8">
        <v>11</v>
      </c>
      <c r="C36" s="24"/>
      <c r="D36" s="21"/>
      <c r="E36" s="26"/>
      <c r="F36" s="23"/>
      <c r="G36" s="26"/>
      <c r="H36" s="23"/>
      <c r="I36" s="26"/>
      <c r="J36" s="23"/>
      <c r="K36" s="82"/>
      <c r="L36">
        <v>31.441909591324038</v>
      </c>
      <c r="M36" s="60">
        <v>-1.015751966304151</v>
      </c>
      <c r="N36" s="61">
        <v>1.9211529320937277</v>
      </c>
      <c r="O36" s="8">
        <v>3.9682297727908113</v>
      </c>
      <c r="P36" s="24">
        <v>126.31290821208096</v>
      </c>
      <c r="Q36" s="21">
        <v>0</v>
      </c>
      <c r="R36" s="26">
        <v>16</v>
      </c>
      <c r="S36" s="23">
        <v>-1.3163258721065176</v>
      </c>
      <c r="T36" s="45">
        <v>-2.9908856485427356E-2</v>
      </c>
      <c r="V36" s="85" t="s">
        <v>50</v>
      </c>
      <c r="W36" s="85"/>
      <c r="X36" s="85"/>
    </row>
    <row r="37" spans="1:28">
      <c r="A37" s="4"/>
      <c r="B37" s="4">
        <v>11.5</v>
      </c>
      <c r="C37" s="24"/>
      <c r="D37" s="21"/>
      <c r="E37" s="26"/>
      <c r="F37" s="23"/>
      <c r="G37" s="26"/>
      <c r="H37" s="23"/>
      <c r="I37" s="26"/>
      <c r="J37" s="23"/>
      <c r="K37" s="82"/>
      <c r="L37">
        <v>28.88828314559218</v>
      </c>
      <c r="M37" s="62">
        <v>-1.0561336193839375</v>
      </c>
      <c r="N37" s="61">
        <v>1.1737870450513712</v>
      </c>
      <c r="O37" s="4">
        <v>3.9408277250146009</v>
      </c>
      <c r="P37" s="24">
        <v>126.66768100184967</v>
      </c>
      <c r="Q37" s="21">
        <v>0</v>
      </c>
      <c r="R37" s="26">
        <v>16</v>
      </c>
      <c r="S37" s="23">
        <v>-1.367486527637044</v>
      </c>
      <c r="T37" s="45">
        <v>-2.9908856485427356E-2</v>
      </c>
      <c r="V37" s="28" t="s">
        <v>51</v>
      </c>
      <c r="W37" s="84">
        <v>8</v>
      </c>
      <c r="X37" s="84"/>
    </row>
    <row r="38" spans="1:28">
      <c r="A38" s="4"/>
      <c r="B38" s="8">
        <v>12</v>
      </c>
      <c r="C38" s="24"/>
      <c r="D38" s="21"/>
      <c r="E38" s="26"/>
      <c r="F38" s="23"/>
      <c r="G38" s="26"/>
      <c r="H38" s="23"/>
      <c r="I38" s="26"/>
      <c r="J38" s="23"/>
      <c r="K38" s="82"/>
      <c r="L38">
        <v>26.830264287722983</v>
      </c>
      <c r="M38" s="60">
        <v>-1.0884107068296589</v>
      </c>
      <c r="N38" s="61">
        <v>1.7564639402145821</v>
      </c>
      <c r="O38" s="8">
        <v>3.9135449324657601</v>
      </c>
      <c r="P38" s="24">
        <v>126.95089474001185</v>
      </c>
      <c r="Q38" s="21">
        <v>0</v>
      </c>
      <c r="R38" s="26">
        <v>16</v>
      </c>
      <c r="S38" s="23">
        <v>-1.4108023154295779</v>
      </c>
      <c r="T38" s="45">
        <v>-2.9908856485427356E-2</v>
      </c>
      <c r="V38" s="28" t="s">
        <v>31</v>
      </c>
      <c r="W38" s="84">
        <v>7.5</v>
      </c>
      <c r="X38" s="84"/>
    </row>
    <row r="39" spans="1:28">
      <c r="A39" s="4"/>
      <c r="B39" s="4">
        <v>12.5</v>
      </c>
      <c r="C39" s="24"/>
      <c r="D39" s="21"/>
      <c r="E39" s="26"/>
      <c r="F39" s="23"/>
      <c r="G39" s="26"/>
      <c r="H39" s="23"/>
      <c r="I39" s="26"/>
      <c r="J39" s="23"/>
      <c r="K39" s="82"/>
      <c r="L39">
        <v>27.889427010685854</v>
      </c>
      <c r="M39" s="62">
        <v>-1.1146327733488046</v>
      </c>
      <c r="N39" s="61">
        <v>1.0511945398359983</v>
      </c>
      <c r="O39" s="4">
        <v>3.8863952208820929</v>
      </c>
      <c r="P39" s="24">
        <v>127.1807226826032</v>
      </c>
      <c r="Q39" s="21">
        <v>0</v>
      </c>
      <c r="R39" s="26">
        <v>16</v>
      </c>
      <c r="S39" s="23">
        <v>-1.4482970062285336</v>
      </c>
      <c r="T39" s="45">
        <v>-2.9908856485427356E-2</v>
      </c>
      <c r="V39" s="28" t="s">
        <v>32</v>
      </c>
      <c r="W39" s="84">
        <v>8</v>
      </c>
      <c r="X39" s="84"/>
    </row>
    <row r="40" spans="1:28">
      <c r="A40" s="4"/>
      <c r="B40" s="8">
        <v>13</v>
      </c>
      <c r="C40" s="24"/>
      <c r="D40" s="21"/>
      <c r="E40" s="26"/>
      <c r="F40" s="23"/>
      <c r="G40" s="26"/>
      <c r="H40" s="23"/>
      <c r="I40" s="26"/>
      <c r="J40" s="23"/>
      <c r="K40" s="82"/>
      <c r="L40">
        <v>25.289694433484115</v>
      </c>
      <c r="M40" s="60">
        <v>-1.1362446658161416</v>
      </c>
      <c r="N40" s="61">
        <v>1.6634291033788884</v>
      </c>
      <c r="O40" s="8">
        <v>3.8593886480100648</v>
      </c>
      <c r="P40" s="24">
        <v>127.36995675007367</v>
      </c>
      <c r="Q40" s="21">
        <v>0</v>
      </c>
      <c r="R40" s="26">
        <v>16</v>
      </c>
      <c r="S40" s="23">
        <v>-1.481392527609303</v>
      </c>
      <c r="T40" s="45">
        <v>-2.9908856485427356E-2</v>
      </c>
      <c r="V40" s="3"/>
      <c r="W40" s="3"/>
      <c r="X40" s="3"/>
    </row>
    <row r="41" spans="1:28">
      <c r="A41" s="4"/>
      <c r="B41" s="4">
        <v>13.5</v>
      </c>
      <c r="C41" s="24"/>
      <c r="D41" s="21"/>
      <c r="E41" s="26"/>
      <c r="F41" s="23"/>
      <c r="G41" s="26"/>
      <c r="H41" s="23"/>
      <c r="I41" s="26"/>
      <c r="J41" s="23"/>
      <c r="K41" s="82"/>
      <c r="L41">
        <v>27.814981233804506</v>
      </c>
      <c r="M41" s="62">
        <v>-1.1542858525348625</v>
      </c>
      <c r="N41" s="61">
        <v>0.97934594580562895</v>
      </c>
      <c r="O41" s="4">
        <v>3.8325326029547906</v>
      </c>
      <c r="P41" s="24">
        <v>127.52778682780055</v>
      </c>
      <c r="Q41" s="21">
        <v>0</v>
      </c>
      <c r="R41" s="26">
        <v>16</v>
      </c>
      <c r="S41" s="23">
        <v>-1.5111079761303077</v>
      </c>
      <c r="T41" s="45">
        <v>-2.9908856485427356E-2</v>
      </c>
      <c r="V41" s="85" t="s">
        <v>58</v>
      </c>
      <c r="W41" s="85"/>
      <c r="X41" s="85"/>
    </row>
    <row r="42" spans="1:28">
      <c r="A42" s="4"/>
      <c r="B42" s="8">
        <v>14</v>
      </c>
      <c r="C42" s="24"/>
      <c r="D42" s="21"/>
      <c r="E42" s="26"/>
      <c r="F42" s="23"/>
      <c r="G42" s="26"/>
      <c r="H42" s="23"/>
      <c r="I42" s="26"/>
      <c r="J42" s="23"/>
      <c r="K42" s="82"/>
      <c r="L42">
        <v>29.640503449071318</v>
      </c>
      <c r="M42" s="60">
        <v>-1.1695183638311299</v>
      </c>
      <c r="N42" s="61">
        <v>1.6070598949911759</v>
      </c>
      <c r="O42" s="8">
        <v>3.8058325469801031</v>
      </c>
      <c r="P42" s="24">
        <v>127.66094120370349</v>
      </c>
      <c r="Q42" s="21">
        <v>0</v>
      </c>
      <c r="R42" s="26">
        <v>16</v>
      </c>
      <c r="S42" s="23">
        <v>-1.5381872728315142</v>
      </c>
      <c r="T42" s="45">
        <v>-2.9908856485427356E-2</v>
      </c>
      <c r="V42" s="84" t="str">
        <f>IF(ABS(W37-D8)&lt;2.1,"Good",IF(ABS(W38-D8)&lt;2.1,"Low range on spec",IF(ABS(W39-D8)&lt;2.1,"High range on spec",IF(D8&lt;W38,"Warning -  Sluggish Ferment","Warning - Rapid ferment"))))</f>
        <v>Good</v>
      </c>
      <c r="W42" s="84"/>
      <c r="X42" s="84"/>
    </row>
    <row r="43" spans="1:28">
      <c r="A43" s="4"/>
      <c r="B43" s="4">
        <v>14.5</v>
      </c>
      <c r="C43" s="24"/>
      <c r="D43" s="21"/>
      <c r="E43" s="26"/>
      <c r="F43" s="23"/>
      <c r="G43" s="26"/>
      <c r="H43" s="23"/>
      <c r="I43" s="26"/>
      <c r="J43" s="23"/>
      <c r="K43" s="82"/>
      <c r="L43">
        <v>24.49765955506291</v>
      </c>
      <c r="M43" s="62">
        <v>-1.1825105807680618</v>
      </c>
      <c r="N43" s="61">
        <v>0.9344873945631027</v>
      </c>
      <c r="O43" s="4">
        <v>3.7792925231217596</v>
      </c>
      <c r="P43" s="24">
        <v>127.77443235679364</v>
      </c>
      <c r="Q43" s="21">
        <v>0</v>
      </c>
      <c r="R43" s="26">
        <v>16</v>
      </c>
      <c r="S43" s="23">
        <v>-1.5631826919470959</v>
      </c>
      <c r="T43" s="45">
        <v>-2.9908856485427356E-2</v>
      </c>
      <c r="V43" s="3"/>
      <c r="W43" s="3"/>
      <c r="X43" s="3"/>
    </row>
    <row r="44" spans="1:28">
      <c r="A44" s="4"/>
      <c r="B44" s="8">
        <v>15</v>
      </c>
      <c r="C44" s="24"/>
      <c r="D44" s="21"/>
      <c r="E44" s="26"/>
      <c r="F44" s="23"/>
      <c r="G44" s="26"/>
      <c r="H44" s="23"/>
      <c r="I44" s="26"/>
      <c r="J44" s="23"/>
      <c r="K44" s="82"/>
      <c r="L44">
        <v>22.752706398544891</v>
      </c>
      <c r="M44" s="60">
        <v>-1.1936932047181712</v>
      </c>
      <c r="N44" s="61">
        <v>1.5708998712298337</v>
      </c>
      <c r="O44" s="8">
        <v>3.7529155136731922</v>
      </c>
      <c r="P44" s="24">
        <v>127.87205443298973</v>
      </c>
      <c r="Q44" s="21">
        <v>0</v>
      </c>
      <c r="R44" s="26">
        <v>16</v>
      </c>
      <c r="S44" s="23">
        <v>-1.5865105963711765</v>
      </c>
      <c r="T44" s="45">
        <v>-2.9908856485427356E-2</v>
      </c>
      <c r="V44" s="3"/>
      <c r="W44" s="3"/>
      <c r="X44" s="3"/>
    </row>
    <row r="45" spans="1:28">
      <c r="A45" s="4"/>
      <c r="B45" s="4">
        <v>15.5</v>
      </c>
      <c r="C45" s="24"/>
      <c r="D45" s="21"/>
      <c r="E45" s="26"/>
      <c r="F45" s="23"/>
      <c r="G45" s="26"/>
      <c r="H45" s="23"/>
      <c r="I45" s="26"/>
      <c r="J45" s="23"/>
      <c r="K45" s="82"/>
      <c r="L45">
        <v>16.657882718750955</v>
      </c>
      <c r="M45" s="62">
        <v>-1.2033973601364467</v>
      </c>
      <c r="N45" s="61">
        <v>0.90499831127355779</v>
      </c>
      <c r="O45" s="4">
        <v>3.726703695564229</v>
      </c>
      <c r="P45" s="24">
        <v>127.95672146422831</v>
      </c>
      <c r="Q45" s="21">
        <v>0</v>
      </c>
      <c r="R45" s="26">
        <v>16</v>
      </c>
      <c r="S45" s="23">
        <v>-1.6084893315827307</v>
      </c>
      <c r="T45" s="45">
        <v>-2.9908856485427356E-2</v>
      </c>
      <c r="V45" s="3"/>
      <c r="W45" s="3"/>
      <c r="X45" s="3"/>
    </row>
    <row r="46" spans="1:28">
      <c r="A46" s="4"/>
      <c r="B46" s="8">
        <v>16</v>
      </c>
      <c r="C46" s="24"/>
      <c r="D46" s="21"/>
      <c r="E46" s="26"/>
      <c r="F46" s="23"/>
      <c r="G46" s="26"/>
      <c r="H46" s="23"/>
      <c r="I46" s="26"/>
      <c r="J46" s="23"/>
      <c r="K46" s="82"/>
      <c r="L46">
        <v>15.366947402539596</v>
      </c>
      <c r="M46" s="60">
        <v>-1.2118810031382439</v>
      </c>
      <c r="N46" s="61">
        <v>1.5465960723984704</v>
      </c>
      <c r="O46" s="8">
        <v>3.7006586259002687</v>
      </c>
      <c r="P46" s="24">
        <v>128.03070149113245</v>
      </c>
      <c r="Q46" s="21">
        <v>0</v>
      </c>
      <c r="R46" s="26">
        <v>16</v>
      </c>
      <c r="S46" s="23">
        <v>-1.6293654491539031</v>
      </c>
      <c r="T46" s="45">
        <v>-2.9908856485427356E-2</v>
      </c>
      <c r="V46" s="3"/>
      <c r="W46" s="3"/>
      <c r="X46" s="3"/>
    </row>
    <row r="47" spans="1:28">
      <c r="A47" s="4"/>
      <c r="B47" s="4">
        <v>16.5</v>
      </c>
      <c r="C47" s="24"/>
      <c r="D47" s="21"/>
      <c r="E47" s="26"/>
      <c r="F47" s="23"/>
      <c r="G47" s="26"/>
      <c r="H47" s="23"/>
      <c r="I47" s="26"/>
      <c r="J47" s="23"/>
      <c r="K47" s="82"/>
      <c r="L47">
        <v>10.122412535940272</v>
      </c>
      <c r="M47" s="62">
        <v>-1.2193475349073681</v>
      </c>
      <c r="N47" s="61">
        <v>0.88477492266070046</v>
      </c>
      <c r="O47" s="4">
        <v>3.6747813788762125</v>
      </c>
      <c r="P47" s="24">
        <v>128.09578138574403</v>
      </c>
      <c r="Q47" s="21">
        <v>0</v>
      </c>
      <c r="R47" s="26">
        <v>16</v>
      </c>
      <c r="S47" s="23">
        <v>-1.6493321569456052</v>
      </c>
      <c r="T47" s="45">
        <v>-2.9908856485427356E-2</v>
      </c>
      <c r="V47" s="3"/>
      <c r="W47" s="3"/>
      <c r="X47" s="3"/>
    </row>
    <row r="48" spans="1:28">
      <c r="B48" s="8">
        <v>17</v>
      </c>
      <c r="C48" s="24"/>
      <c r="D48" s="21"/>
      <c r="E48" s="26"/>
      <c r="F48" s="23"/>
      <c r="G48" s="26"/>
      <c r="H48" s="23"/>
      <c r="I48" s="26"/>
      <c r="J48" s="23"/>
      <c r="K48" s="82"/>
      <c r="L48">
        <v>10.410233143060458</v>
      </c>
      <c r="M48" s="60">
        <v>-1.2259591279136792</v>
      </c>
      <c r="N48" s="61">
        <v>1.5296200619306886</v>
      </c>
      <c r="O48" s="8">
        <v>3.649072648268775</v>
      </c>
      <c r="P48" s="24">
        <v>128.15338472760322</v>
      </c>
      <c r="Q48" s="21">
        <v>0</v>
      </c>
      <c r="R48" s="26">
        <v>16</v>
      </c>
      <c r="S48" s="23">
        <v>-1.6685425018708671</v>
      </c>
      <c r="T48" s="45">
        <v>-2.9908856485427356E-2</v>
      </c>
      <c r="V48" s="3"/>
      <c r="W48" s="3"/>
      <c r="X48" s="3"/>
    </row>
    <row r="49" spans="2:88">
      <c r="B49" s="4">
        <v>17.5</v>
      </c>
      <c r="C49" s="24"/>
      <c r="D49" s="21"/>
      <c r="E49" s="26"/>
      <c r="F49" s="23"/>
      <c r="G49" s="26"/>
      <c r="H49" s="23"/>
      <c r="I49" s="26"/>
      <c r="J49" s="23"/>
      <c r="K49" s="82"/>
      <c r="L49">
        <v>6.9560524906888102</v>
      </c>
      <c r="M49" s="62">
        <v>-1.2318464067719437</v>
      </c>
      <c r="N49" s="61">
        <v>0.8704102213976278</v>
      </c>
      <c r="O49" s="4">
        <v>3.6235328251823691</v>
      </c>
      <c r="P49" s="24">
        <v>128.20465734846437</v>
      </c>
      <c r="Q49" s="21">
        <v>0</v>
      </c>
      <c r="R49" s="26">
        <v>16</v>
      </c>
      <c r="S49" s="23">
        <v>-1.6871189249485725</v>
      </c>
      <c r="T49" s="45">
        <v>-2.9908856485427356E-2</v>
      </c>
      <c r="V49" s="3"/>
      <c r="W49" s="3"/>
      <c r="X49" s="3"/>
    </row>
    <row r="50" spans="2:88">
      <c r="B50" s="8">
        <v>18</v>
      </c>
      <c r="C50" s="24"/>
      <c r="D50" s="21"/>
      <c r="E50" s="26"/>
      <c r="F50" s="23"/>
      <c r="G50" s="26"/>
      <c r="H50" s="23"/>
      <c r="I50" s="26"/>
      <c r="J50" s="23"/>
      <c r="K50" s="82"/>
      <c r="L50">
        <v>8.1636188503464115</v>
      </c>
      <c r="M50" s="60">
        <v>-1.2371155767787057</v>
      </c>
      <c r="N50" s="61">
        <v>1.5173752867381529</v>
      </c>
      <c r="O50" s="8">
        <v>3.59816205774692</v>
      </c>
      <c r="P50" s="24">
        <v>128.2505302642102</v>
      </c>
      <c r="Q50" s="21">
        <v>0</v>
      </c>
      <c r="R50" s="26">
        <v>16</v>
      </c>
      <c r="S50" s="23">
        <v>-1.7051602796651377</v>
      </c>
      <c r="T50" s="45">
        <v>-2.9908856485427356E-2</v>
      </c>
      <c r="V50" s="3"/>
      <c r="W50" s="3"/>
      <c r="X50" s="3"/>
    </row>
    <row r="51" spans="2:88">
      <c r="B51" s="4">
        <v>18.5</v>
      </c>
      <c r="C51" s="24"/>
      <c r="D51" s="21"/>
      <c r="E51" s="26"/>
      <c r="F51" s="23"/>
      <c r="G51" s="26"/>
      <c r="H51" s="23"/>
      <c r="I51" s="26"/>
      <c r="J51" s="23"/>
      <c r="K51" s="82"/>
      <c r="L51">
        <v>5.1275945646052454</v>
      </c>
      <c r="M51" s="62">
        <v>-1.241853739503594</v>
      </c>
      <c r="N51" s="61">
        <v>0.85990163977321299</v>
      </c>
      <c r="O51" s="4">
        <v>3.5729602974760897</v>
      </c>
      <c r="P51" s="24">
        <v>128.29176656069725</v>
      </c>
      <c r="Q51" s="21">
        <v>0</v>
      </c>
      <c r="R51" s="26">
        <v>16</v>
      </c>
      <c r="S51" s="23">
        <v>-1.7227470511464225</v>
      </c>
      <c r="T51" s="45">
        <v>-2.9908856485427356E-2</v>
      </c>
      <c r="V51" s="3"/>
      <c r="W51" s="3"/>
      <c r="X51" s="3"/>
    </row>
    <row r="52" spans="2:88" s="4" customFormat="1">
      <c r="B52" s="8">
        <v>19</v>
      </c>
      <c r="C52" s="24"/>
      <c r="D52" s="21"/>
      <c r="E52" s="26"/>
      <c r="F52" s="23"/>
      <c r="G52" s="26"/>
      <c r="H52" s="23"/>
      <c r="I52" s="26"/>
      <c r="J52" s="23"/>
      <c r="K52" s="82"/>
      <c r="L52">
        <v>6.6712000412364638</v>
      </c>
      <c r="M52" s="60">
        <v>-1.24613290316457</v>
      </c>
      <c r="N52" s="61">
        <v>1.5083002186853121</v>
      </c>
      <c r="O52" s="8">
        <v>3.5479273356430627</v>
      </c>
      <c r="P52" s="24">
        <v>128.32899673817985</v>
      </c>
      <c r="Q52" s="21">
        <v>0</v>
      </c>
      <c r="R52" s="26">
        <v>16</v>
      </c>
      <c r="S52" s="23">
        <v>-1.7399452821661128</v>
      </c>
      <c r="T52" s="45">
        <v>-2.9908856485427356E-2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</row>
    <row r="53" spans="2:88">
      <c r="B53" s="4">
        <v>19.5</v>
      </c>
      <c r="C53" s="24"/>
      <c r="D53" s="21"/>
      <c r="E53" s="26"/>
      <c r="F53" s="23"/>
      <c r="G53" s="26"/>
      <c r="H53" s="23"/>
      <c r="I53" s="26"/>
      <c r="J53" s="23"/>
      <c r="K53" s="82"/>
      <c r="L53">
        <v>3.908418246678937</v>
      </c>
      <c r="M53" s="62">
        <v>-1.2500130414189283</v>
      </c>
      <c r="N53" s="61">
        <v>0.85201910984008511</v>
      </c>
      <c r="O53" s="4">
        <v>3.5230628320995714</v>
      </c>
      <c r="P53" s="24">
        <v>128.36274564868992</v>
      </c>
      <c r="Q53" s="21">
        <v>0</v>
      </c>
      <c r="R53" s="26">
        <v>16</v>
      </c>
      <c r="S53" s="23">
        <v>-1.7568095580970906</v>
      </c>
      <c r="T53" s="45">
        <v>-2.9908856485427356E-2</v>
      </c>
      <c r="V53" s="3"/>
      <c r="W53" s="3"/>
      <c r="X53" s="3"/>
    </row>
    <row r="54" spans="2:88">
      <c r="B54" s="8">
        <v>20</v>
      </c>
      <c r="C54" s="24"/>
      <c r="D54" s="21"/>
      <c r="E54" s="26"/>
      <c r="F54" s="23"/>
      <c r="G54" s="26"/>
      <c r="H54" s="23"/>
      <c r="I54" s="26"/>
      <c r="J54" s="23"/>
      <c r="K54" s="82"/>
      <c r="L54">
        <v>5.6728227638944313</v>
      </c>
      <c r="M54" s="60">
        <v>-1.2535444501747934</v>
      </c>
      <c r="N54" s="61">
        <v>1.5014167128428411</v>
      </c>
      <c r="O54" s="8">
        <v>3.4983663383127079</v>
      </c>
      <c r="P54" s="24">
        <v>128.3934532366662</v>
      </c>
      <c r="Q54" s="21">
        <v>0</v>
      </c>
      <c r="R54" s="26">
        <v>16</v>
      </c>
      <c r="S54" s="23">
        <v>-1.7733852990590195</v>
      </c>
      <c r="T54" s="45">
        <v>-2.9908856485427356E-2</v>
      </c>
      <c r="V54" s="3"/>
      <c r="W54" s="3"/>
      <c r="X54" s="3"/>
    </row>
    <row r="55" spans="2:88">
      <c r="B55" s="4">
        <v>20.5</v>
      </c>
      <c r="C55" s="24"/>
      <c r="D55" s="21"/>
      <c r="E55" s="26"/>
      <c r="F55" s="23"/>
      <c r="G55" s="26"/>
      <c r="H55" s="23"/>
      <c r="I55" s="26"/>
      <c r="J55" s="23"/>
      <c r="K55" s="82"/>
      <c r="L55">
        <v>3.0878586735762643</v>
      </c>
      <c r="M55" s="62">
        <v>-1.2567695808197281</v>
      </c>
      <c r="N55" s="61">
        <v>0.84597797255137297</v>
      </c>
      <c r="O55" s="4">
        <v>3.4738373159328977</v>
      </c>
      <c r="P55" s="24">
        <v>128.42149066118955</v>
      </c>
      <c r="Q55" s="21">
        <v>0</v>
      </c>
      <c r="R55" s="26">
        <v>16</v>
      </c>
      <c r="S55" s="23">
        <v>-1.7897105364703758</v>
      </c>
      <c r="T55" s="45">
        <v>-2.9908856485427356E-2</v>
      </c>
      <c r="V55" s="3"/>
      <c r="W55" s="3"/>
      <c r="X55" s="3"/>
    </row>
    <row r="56" spans="2:88">
      <c r="B56" s="8">
        <v>21</v>
      </c>
      <c r="C56" s="24"/>
      <c r="D56" s="21"/>
      <c r="E56" s="26"/>
      <c r="F56" s="23"/>
      <c r="G56" s="26"/>
      <c r="H56" s="23"/>
      <c r="I56" s="26"/>
      <c r="J56" s="23"/>
      <c r="K56" s="82"/>
      <c r="L56">
        <v>4.9953606397604027</v>
      </c>
      <c r="M56" s="60">
        <v>-1.2597244788765536</v>
      </c>
      <c r="N56" s="61">
        <v>1.4960901710078283</v>
      </c>
      <c r="O56" s="8">
        <v>3.4494751518756903</v>
      </c>
      <c r="P56" s="24">
        <v>128.44717294030133</v>
      </c>
      <c r="Q56" s="21">
        <v>0</v>
      </c>
      <c r="R56" s="26">
        <v>16</v>
      </c>
      <c r="S56" s="23">
        <v>-1.8058173019758659</v>
      </c>
      <c r="T56" s="45">
        <v>-2.9908856485427356E-2</v>
      </c>
      <c r="V56" s="3"/>
      <c r="W56" s="3"/>
      <c r="X56" s="3"/>
    </row>
    <row r="57" spans="2:88">
      <c r="B57" s="4">
        <v>21.5</v>
      </c>
      <c r="C57" s="24"/>
      <c r="D57" s="21"/>
      <c r="E57" s="26"/>
      <c r="F57" s="23"/>
      <c r="G57" s="26"/>
      <c r="H57" s="23"/>
      <c r="I57" s="26"/>
      <c r="J57" s="23"/>
      <c r="K57" s="82"/>
      <c r="L57">
        <v>2.525696100715761</v>
      </c>
      <c r="M57" s="62">
        <v>-1.2624399224180169</v>
      </c>
      <c r="N57" s="61">
        <v>0.84126107642131731</v>
      </c>
      <c r="O57" s="4">
        <v>3.4252791706601169</v>
      </c>
      <c r="P57" s="24">
        <v>128.47076895067252</v>
      </c>
      <c r="Q57" s="21">
        <v>0</v>
      </c>
      <c r="R57" s="26">
        <v>16</v>
      </c>
      <c r="S57" s="23">
        <v>-1.8217327221758244</v>
      </c>
      <c r="T57" s="45">
        <v>-2.9908856485427356E-2</v>
      </c>
      <c r="V57" s="3"/>
      <c r="W57" s="3"/>
      <c r="X57" s="3"/>
    </row>
    <row r="58" spans="2:88">
      <c r="B58" s="8">
        <v>22</v>
      </c>
      <c r="C58" s="24"/>
      <c r="D58" s="21"/>
      <c r="E58" s="26"/>
      <c r="F58" s="23"/>
      <c r="G58" s="26"/>
      <c r="H58" s="23"/>
      <c r="I58" s="26"/>
      <c r="J58" s="23"/>
      <c r="K58" s="82"/>
      <c r="L58">
        <v>4.5263486350994198</v>
      </c>
      <c r="M58" s="60">
        <v>-1.2649423299353897</v>
      </c>
      <c r="N58" s="61">
        <v>1.4918961488119593</v>
      </c>
      <c r="O58" s="8">
        <v>3.4012486445703898</v>
      </c>
      <c r="P58" s="24">
        <v>128.4925093978209</v>
      </c>
      <c r="Q58" s="21">
        <v>0</v>
      </c>
      <c r="R58" s="26">
        <v>16</v>
      </c>
      <c r="S58" s="23">
        <v>-1.837479888066623</v>
      </c>
      <c r="T58" s="45">
        <v>-2.9908856485427356E-2</v>
      </c>
      <c r="V58" s="3"/>
      <c r="W58" s="3"/>
      <c r="X58" s="3"/>
    </row>
    <row r="59" spans="2:88">
      <c r="B59" s="4">
        <v>22.5</v>
      </c>
      <c r="C59" s="24"/>
      <c r="D59" s="21"/>
      <c r="E59" s="26"/>
      <c r="F59" s="23"/>
      <c r="G59" s="26"/>
      <c r="H59" s="23"/>
      <c r="I59" s="26"/>
      <c r="J59" s="23"/>
      <c r="K59" s="82"/>
      <c r="L59">
        <v>2.1322185486313474</v>
      </c>
      <c r="M59" s="62">
        <v>-1.2672544896598639</v>
      </c>
      <c r="N59" s="61">
        <v>0.83751774194200934</v>
      </c>
      <c r="O59" s="4">
        <v>3.377382802077356</v>
      </c>
      <c r="P59" s="24">
        <v>128.512593215555</v>
      </c>
      <c r="Q59" s="21">
        <v>0</v>
      </c>
      <c r="R59" s="26">
        <v>16</v>
      </c>
      <c r="S59" s="23">
        <v>-1.8530785505095548</v>
      </c>
      <c r="T59" s="45">
        <v>-2.9908856485427356E-2</v>
      </c>
      <c r="V59" s="3"/>
      <c r="W59" s="3"/>
      <c r="X59" s="3"/>
    </row>
    <row r="60" spans="2:88">
      <c r="B60" s="8">
        <v>23</v>
      </c>
      <c r="C60" s="24"/>
      <c r="D60" s="21"/>
      <c r="E60" s="26"/>
      <c r="F60" s="23"/>
      <c r="G60" s="26"/>
      <c r="H60" s="23"/>
      <c r="I60" s="26"/>
      <c r="J60" s="23"/>
      <c r="K60" s="82"/>
      <c r="L60">
        <v>4.194389528942394</v>
      </c>
      <c r="M60" s="60">
        <v>-1.2693961494917347</v>
      </c>
      <c r="N60" s="61">
        <v>1.4885431005568728</v>
      </c>
      <c r="O60" s="8">
        <v>3.3536808348585581</v>
      </c>
      <c r="P60" s="24">
        <v>128.53119273980485</v>
      </c>
      <c r="Q60" s="21">
        <v>0</v>
      </c>
      <c r="R60" s="26">
        <v>16</v>
      </c>
      <c r="S60" s="23">
        <v>-1.8685456802931604</v>
      </c>
      <c r="T60" s="45">
        <v>-2.9908856485427356E-2</v>
      </c>
      <c r="V60" s="3"/>
      <c r="W60" s="3"/>
      <c r="X60" s="3"/>
    </row>
    <row r="61" spans="2:88">
      <c r="B61" s="4">
        <v>23.5</v>
      </c>
      <c r="C61" s="24"/>
      <c r="D61" s="21"/>
      <c r="E61" s="26"/>
      <c r="F61" s="23"/>
      <c r="G61" s="26"/>
      <c r="H61" s="23"/>
      <c r="I61" s="26"/>
      <c r="J61" s="23"/>
      <c r="K61" s="82"/>
      <c r="L61">
        <v>1.850604786750198</v>
      </c>
      <c r="M61" s="62">
        <v>-1.2713844972783752</v>
      </c>
      <c r="N61" s="61">
        <v>0.83450416268901739</v>
      </c>
      <c r="O61" s="4">
        <v>3.3301419036821152</v>
      </c>
      <c r="P61" s="24">
        <v>128.54845791885398</v>
      </c>
      <c r="Q61" s="21">
        <v>0</v>
      </c>
      <c r="R61" s="26">
        <v>16</v>
      </c>
      <c r="S61" s="23">
        <v>-1.8838959220194267</v>
      </c>
      <c r="T61" s="45">
        <v>-2.9908856485427356E-2</v>
      </c>
      <c r="V61" s="3"/>
      <c r="W61" s="3"/>
      <c r="X61" s="3"/>
    </row>
    <row r="62" spans="2:88">
      <c r="B62" s="8">
        <v>24</v>
      </c>
      <c r="C62" s="24"/>
      <c r="D62" s="21"/>
      <c r="E62" s="26"/>
      <c r="F62" s="23"/>
      <c r="G62" s="26"/>
      <c r="H62" s="23"/>
      <c r="I62" s="26"/>
      <c r="J62" s="23"/>
      <c r="K62" s="82"/>
      <c r="L62">
        <v>3.9541872620558922</v>
      </c>
      <c r="M62" s="60">
        <v>-1.2732345542176107</v>
      </c>
      <c r="N62" s="61">
        <v>1.4858260160378418</v>
      </c>
      <c r="O62" s="8">
        <v>3.3067651433635463</v>
      </c>
      <c r="P62" s="24">
        <v>128.56451976051491</v>
      </c>
      <c r="Q62" s="21">
        <v>0</v>
      </c>
      <c r="R62" s="26">
        <v>16</v>
      </c>
      <c r="S62" s="23">
        <v>-1.8991419641487088</v>
      </c>
      <c r="T62" s="45">
        <v>-2.9908856485427356E-2</v>
      </c>
      <c r="V62" s="3"/>
      <c r="W62" s="3"/>
      <c r="X62" s="3"/>
    </row>
    <row r="63" spans="2:88">
      <c r="B63" s="4">
        <v>24.5</v>
      </c>
      <c r="C63" s="24"/>
      <c r="D63" s="21"/>
      <c r="E63" s="26"/>
      <c r="F63" s="23"/>
      <c r="G63" s="26"/>
      <c r="H63" s="23"/>
      <c r="I63" s="26"/>
      <c r="J63" s="23"/>
      <c r="K63" s="82"/>
      <c r="L63">
        <v>1.6446434686377489</v>
      </c>
      <c r="M63" s="62">
        <v>-1.274959498965458</v>
      </c>
      <c r="N63" s="61">
        <v>0.83204705416940239</v>
      </c>
      <c r="O63" s="4">
        <v>3.2835496669616067</v>
      </c>
      <c r="P63" s="24">
        <v>128.57949317094267</v>
      </c>
      <c r="Q63" s="21">
        <v>0</v>
      </c>
      <c r="R63" s="26">
        <v>16</v>
      </c>
      <c r="S63" s="23">
        <v>-1.9142948424000266</v>
      </c>
      <c r="T63" s="45">
        <v>-2.9908856485427356E-2</v>
      </c>
      <c r="V63" s="3"/>
      <c r="W63" s="3"/>
      <c r="X63" s="3"/>
    </row>
    <row r="64" spans="2:88">
      <c r="B64" s="8">
        <v>25</v>
      </c>
      <c r="C64" s="24"/>
      <c r="D64" s="21"/>
      <c r="E64" s="26"/>
      <c r="F64" s="23"/>
      <c r="G64" s="26"/>
      <c r="H64" s="23"/>
      <c r="I64" s="26"/>
      <c r="J64" s="23"/>
      <c r="K64" s="82"/>
      <c r="L64">
        <v>3.7766867458576185</v>
      </c>
      <c r="M64" s="60">
        <v>-1.2765709361156989</v>
      </c>
      <c r="N64" s="61">
        <v>1.4835977077058957</v>
      </c>
      <c r="O64" s="8">
        <v>3.2604945693459042</v>
      </c>
      <c r="P64" s="24">
        <v>128.59347930529694</v>
      </c>
      <c r="Q64" s="21">
        <v>0</v>
      </c>
      <c r="R64" s="26">
        <v>16</v>
      </c>
      <c r="S64" s="23">
        <v>-1.9293641898432004</v>
      </c>
      <c r="T64" s="45">
        <v>-2.9908856485427356E-2</v>
      </c>
      <c r="V64" s="3"/>
      <c r="W64" s="3"/>
      <c r="X64" s="3"/>
    </row>
    <row r="65" spans="2:24">
      <c r="B65" s="4">
        <v>25.5</v>
      </c>
      <c r="C65" s="24"/>
      <c r="D65" s="21"/>
      <c r="E65" s="26"/>
      <c r="F65" s="23"/>
      <c r="G65" s="26"/>
      <c r="H65" s="23"/>
      <c r="I65" s="26"/>
      <c r="J65" s="23"/>
      <c r="K65" s="82"/>
      <c r="L65">
        <v>1.4909227194981565</v>
      </c>
      <c r="M65" s="62">
        <v>-1.2780791197518446</v>
      </c>
      <c r="N65" s="61">
        <v>0.83002081542896367</v>
      </c>
      <c r="O65" s="4">
        <v>3.2375989302430939</v>
      </c>
      <c r="P65" s="24">
        <v>128.606567524322</v>
      </c>
      <c r="Q65" s="21">
        <v>0</v>
      </c>
      <c r="R65" s="26">
        <v>16</v>
      </c>
      <c r="S65" s="23">
        <v>-1.9443584440965798</v>
      </c>
      <c r="T65" s="45">
        <v>-2.9908856485427356E-2</v>
      </c>
      <c r="V65" s="3"/>
      <c r="W65" s="3"/>
      <c r="X65" s="3"/>
    </row>
    <row r="66" spans="2:24">
      <c r="B66" s="8">
        <v>26</v>
      </c>
      <c r="C66" s="24"/>
      <c r="D66" s="21"/>
      <c r="E66" s="26"/>
      <c r="F66" s="23"/>
      <c r="G66" s="26"/>
      <c r="H66" s="23"/>
      <c r="I66" s="26"/>
      <c r="J66" s="23"/>
      <c r="K66" s="82"/>
      <c r="L66">
        <v>3.6429364677126008</v>
      </c>
      <c r="M66" s="60">
        <v>-1.279493140504707</v>
      </c>
      <c r="N66" s="61">
        <v>1.481750524650719</v>
      </c>
      <c r="O66" s="8">
        <v>3.2148618168480962</v>
      </c>
      <c r="P66" s="24">
        <v>128.61883703094728</v>
      </c>
      <c r="Q66" s="21">
        <v>0</v>
      </c>
      <c r="R66" s="26">
        <v>16</v>
      </c>
      <c r="S66" s="23">
        <v>-1.9592850198148488</v>
      </c>
      <c r="T66" s="45">
        <v>-2.9908856485427356E-2</v>
      </c>
      <c r="V66" s="4"/>
      <c r="W66" s="3"/>
      <c r="X66" s="3"/>
    </row>
    <row r="67" spans="2:24">
      <c r="B67" s="4">
        <v>26.5</v>
      </c>
      <c r="C67" s="24"/>
      <c r="D67" s="21"/>
      <c r="E67" s="26"/>
      <c r="F67" s="23"/>
      <c r="G67" s="26"/>
      <c r="H67" s="23"/>
      <c r="I67" s="26"/>
      <c r="J67" s="23"/>
      <c r="K67" s="82"/>
      <c r="L67">
        <v>1.3740277061343402</v>
      </c>
      <c r="M67" s="62">
        <v>-1.2808210828037032</v>
      </c>
      <c r="N67" s="61">
        <v>0.82833279635060519</v>
      </c>
      <c r="O67" s="4">
        <v>3.1922822860706912</v>
      </c>
      <c r="P67" s="24">
        <v>128.63035824565046</v>
      </c>
      <c r="Q67" s="21">
        <v>0</v>
      </c>
      <c r="R67" s="26">
        <v>16</v>
      </c>
      <c r="S67" s="23">
        <v>-1.9741504529391034</v>
      </c>
      <c r="T67" s="45">
        <v>-2.9908856485427356E-2</v>
      </c>
      <c r="V67" s="4"/>
      <c r="W67" s="3"/>
      <c r="X67" s="3"/>
    </row>
    <row r="68" spans="2:24">
      <c r="B68" s="8">
        <v>27</v>
      </c>
      <c r="C68" s="24"/>
      <c r="D68" s="21"/>
      <c r="E68" s="26"/>
      <c r="F68" s="23"/>
      <c r="G68" s="26"/>
      <c r="H68" s="23"/>
      <c r="I68" s="26"/>
      <c r="J68" s="23"/>
      <c r="K68" s="82"/>
      <c r="L68">
        <v>3.5403365116739676</v>
      </c>
      <c r="M68" s="60">
        <v>-1.2820701576577698</v>
      </c>
      <c r="N68" s="61">
        <v>1.4802044123754183</v>
      </c>
      <c r="O68" s="8">
        <v>3.1698593864750646</v>
      </c>
      <c r="P68" s="24">
        <v>128.64119396742836</v>
      </c>
      <c r="Q68" s="21">
        <v>0</v>
      </c>
      <c r="R68" s="26">
        <v>16</v>
      </c>
      <c r="S68" s="23">
        <v>-1.9889605218573998</v>
      </c>
      <c r="T68" s="45">
        <v>-2.9908856485427356E-2</v>
      </c>
      <c r="V68" s="4"/>
      <c r="W68" s="3"/>
      <c r="X68" s="3"/>
    </row>
    <row r="69" spans="2:24">
      <c r="B69" s="4">
        <v>27.5</v>
      </c>
      <c r="C69" s="24"/>
      <c r="D69" s="21"/>
      <c r="E69" s="26"/>
      <c r="F69" s="23"/>
      <c r="G69" s="26"/>
      <c r="H69" s="23"/>
      <c r="I69" s="26"/>
      <c r="J69" s="23"/>
      <c r="K69" s="82"/>
      <c r="L69">
        <v>1.2836083768627795</v>
      </c>
      <c r="M69" s="62">
        <v>-1.2832468152471559</v>
      </c>
      <c r="N69" s="61">
        <v>0.82691356621151613</v>
      </c>
      <c r="O69" s="4">
        <v>3.1475921599596588</v>
      </c>
      <c r="P69" s="24">
        <v>128.65140035794806</v>
      </c>
      <c r="Q69" s="21">
        <v>0</v>
      </c>
      <c r="R69" s="26">
        <v>16</v>
      </c>
      <c r="S69" s="23">
        <v>-2</v>
      </c>
      <c r="T69" s="45">
        <v>-2.9908856485427356E-2</v>
      </c>
      <c r="V69" s="4"/>
      <c r="W69" s="3"/>
      <c r="X69" s="3"/>
    </row>
    <row r="70" spans="2:24">
      <c r="B70" s="8">
        <v>28</v>
      </c>
      <c r="C70" s="24"/>
      <c r="D70" s="21"/>
      <c r="E70" s="26"/>
      <c r="F70" s="23"/>
      <c r="G70" s="26"/>
      <c r="H70" s="23"/>
      <c r="I70" s="26"/>
      <c r="J70" s="23"/>
      <c r="K70" s="82"/>
      <c r="L70">
        <v>3.4603430866683844</v>
      </c>
      <c r="M70" s="60">
        <v>-1.2843568407798289</v>
      </c>
      <c r="N70" s="61">
        <v>1.4788989392067773</v>
      </c>
      <c r="O70" s="8">
        <v>3.1254796432164715</v>
      </c>
      <c r="P70" s="24">
        <v>128.6610277791747</v>
      </c>
      <c r="Q70" s="21">
        <v>0</v>
      </c>
      <c r="R70" s="26">
        <v>16</v>
      </c>
      <c r="S70" s="23">
        <v>-2</v>
      </c>
      <c r="T70" s="45">
        <v>-2.9908856485427356E-2</v>
      </c>
      <c r="V70" s="4"/>
      <c r="W70" s="3"/>
      <c r="X70" s="3"/>
    </row>
    <row r="71" spans="2:24">
      <c r="B71" s="4">
        <v>28.5</v>
      </c>
      <c r="C71" s="24"/>
      <c r="D71" s="21"/>
      <c r="E71" s="26"/>
      <c r="F71" s="23"/>
      <c r="G71" s="26"/>
      <c r="H71" s="23"/>
      <c r="I71" s="26"/>
      <c r="J71" s="23"/>
      <c r="K71" s="82"/>
      <c r="L71">
        <v>1.2125777519127541</v>
      </c>
      <c r="M71" s="62">
        <v>-1.2854054364130492</v>
      </c>
      <c r="N71" s="61">
        <v>0.82571034726460724</v>
      </c>
      <c r="O71" s="4">
        <v>3.1035208690023097</v>
      </c>
      <c r="P71" s="24">
        <v>128.67012150903562</v>
      </c>
      <c r="Q71" s="21">
        <v>0</v>
      </c>
      <c r="R71" s="26">
        <v>16</v>
      </c>
      <c r="S71" s="23">
        <v>-2</v>
      </c>
      <c r="T71" s="45">
        <v>-2.9908856485427356E-2</v>
      </c>
      <c r="V71" s="4"/>
      <c r="W71" s="3"/>
      <c r="X71" s="3"/>
    </row>
    <row r="72" spans="2:24">
      <c r="B72" s="8">
        <v>29</v>
      </c>
      <c r="C72" s="24"/>
      <c r="D72" s="21"/>
      <c r="E72" s="26"/>
      <c r="F72" s="23"/>
      <c r="G72" s="26"/>
      <c r="H72" s="23"/>
      <c r="I72" s="26"/>
      <c r="J72" s="23"/>
      <c r="K72" s="82"/>
      <c r="L72">
        <v>3.3970496840089348</v>
      </c>
      <c r="M72" s="60">
        <v>-1.2863972915222401</v>
      </c>
      <c r="N72" s="61">
        <v>1.4777878625994931</v>
      </c>
      <c r="O72" s="8">
        <v>3.0817148672491044</v>
      </c>
      <c r="P72" s="24">
        <v>128.67872235512593</v>
      </c>
      <c r="Q72" s="21">
        <v>0</v>
      </c>
      <c r="R72" s="26">
        <v>16</v>
      </c>
      <c r="S72" s="23">
        <v>-2</v>
      </c>
      <c r="T72" s="45">
        <v>-2.9908856485427356E-2</v>
      </c>
      <c r="V72" s="4"/>
      <c r="W72" s="3"/>
      <c r="X72" s="3"/>
    </row>
    <row r="73" spans="2:24">
      <c r="B73" s="4">
        <v>29.5</v>
      </c>
      <c r="C73" s="24"/>
      <c r="D73" s="21"/>
      <c r="E73" s="26"/>
      <c r="F73" s="23"/>
      <c r="G73" s="26"/>
      <c r="H73" s="23"/>
      <c r="I73" s="26"/>
      <c r="J73" s="23"/>
      <c r="K73" s="82"/>
      <c r="L73">
        <v>1.1559903617050715</v>
      </c>
      <c r="M73" s="62">
        <v>-1.2873366431855879</v>
      </c>
      <c r="N73" s="61">
        <v>0.82468249768246793</v>
      </c>
      <c r="O73" s="4">
        <v>3.0600606660359944</v>
      </c>
      <c r="P73" s="24">
        <v>128.68686718282871</v>
      </c>
      <c r="Q73" s="21">
        <v>0</v>
      </c>
      <c r="R73" s="26">
        <v>16</v>
      </c>
      <c r="S73" s="23">
        <v>-2</v>
      </c>
      <c r="T73" s="45">
        <v>-2.9908856485427356E-2</v>
      </c>
      <c r="V73" s="4"/>
      <c r="W73" s="3"/>
      <c r="X73" s="3"/>
    </row>
    <row r="74" spans="2:24">
      <c r="B74" s="8">
        <v>30</v>
      </c>
      <c r="C74" s="25"/>
      <c r="D74" s="22"/>
      <c r="E74" s="26"/>
      <c r="F74" s="23"/>
      <c r="G74" s="26"/>
      <c r="H74" s="23"/>
      <c r="I74" s="26"/>
      <c r="J74" s="23"/>
      <c r="K74" s="82"/>
      <c r="L74">
        <v>3.3462968764541037</v>
      </c>
      <c r="M74" s="60">
        <v>-1.2882273284210024</v>
      </c>
      <c r="N74" s="61">
        <v>1.4768353576109985</v>
      </c>
      <c r="O74" s="8">
        <v>3.0385572924422859</v>
      </c>
      <c r="P74" s="25">
        <v>128.69458937131188</v>
      </c>
      <c r="Q74" s="22">
        <v>0</v>
      </c>
      <c r="R74" s="26">
        <v>16</v>
      </c>
      <c r="S74" s="23">
        <v>-2</v>
      </c>
      <c r="T74" s="45">
        <v>-2.9908856485427356E-2</v>
      </c>
      <c r="V74" s="4"/>
      <c r="W74" s="3"/>
      <c r="X74" s="3"/>
    </row>
    <row r="75" spans="2:24">
      <c r="C75" s="35"/>
      <c r="D75" s="35"/>
      <c r="S75" s="4"/>
      <c r="T75" s="4"/>
      <c r="W75" s="3"/>
      <c r="X75" s="3"/>
    </row>
    <row r="76" spans="2:24">
      <c r="C76" s="35"/>
      <c r="D76" s="35"/>
      <c r="L76" s="1">
        <f>MIN(L14:L74)</f>
        <v>1.1559903617050715</v>
      </c>
      <c r="N76" s="1">
        <f>MAX(N14:N74)</f>
        <v>16.461419450511102</v>
      </c>
      <c r="O76" s="1">
        <f>MAX(O14:O74)</f>
        <v>4.2339924008234284</v>
      </c>
      <c r="S76" s="4"/>
      <c r="T76" s="4"/>
      <c r="W76" s="3"/>
      <c r="X76" s="3"/>
    </row>
    <row r="77" spans="2:24">
      <c r="C77" s="35"/>
      <c r="D77" s="35"/>
      <c r="S77" s="4"/>
      <c r="T77" s="4"/>
      <c r="W77" s="3"/>
      <c r="X77" s="3"/>
    </row>
    <row r="78" spans="2:24">
      <c r="C78" s="35"/>
      <c r="D78" s="35"/>
      <c r="W78" s="3"/>
      <c r="X78" s="3"/>
    </row>
    <row r="79" spans="2:24">
      <c r="C79" s="35"/>
      <c r="D79" s="35"/>
      <c r="W79" s="3"/>
      <c r="X79" s="3"/>
    </row>
    <row r="80" spans="2:24">
      <c r="C80" s="35"/>
      <c r="D80" s="35"/>
      <c r="W80" s="3"/>
      <c r="X80" s="3"/>
    </row>
    <row r="81" spans="3:24">
      <c r="C81" s="35"/>
      <c r="D81" s="35"/>
      <c r="W81" s="3"/>
      <c r="X81" s="3"/>
    </row>
    <row r="82" spans="3:24">
      <c r="C82" s="35"/>
      <c r="D82" s="35"/>
      <c r="W82" s="3"/>
      <c r="X82" s="3"/>
    </row>
    <row r="83" spans="3:24">
      <c r="C83" s="35"/>
      <c r="D83" s="35"/>
      <c r="W83" s="3"/>
      <c r="X83" s="3"/>
    </row>
    <row r="84" spans="3:24">
      <c r="C84" s="35"/>
      <c r="D84" s="35"/>
      <c r="W84" s="3"/>
      <c r="X84" s="3"/>
    </row>
    <row r="85" spans="3:24">
      <c r="C85" s="35"/>
      <c r="D85" s="35"/>
      <c r="W85" s="3"/>
      <c r="X85" s="3"/>
    </row>
    <row r="86" spans="3:24">
      <c r="C86" s="35"/>
      <c r="D86" s="35"/>
      <c r="W86" s="3"/>
      <c r="X86" s="3"/>
    </row>
    <row r="87" spans="3:24">
      <c r="C87" s="35"/>
      <c r="D87" s="35"/>
      <c r="W87" s="3"/>
      <c r="X87" s="3"/>
    </row>
    <row r="88" spans="3:24">
      <c r="C88" s="35"/>
      <c r="D88" s="35"/>
      <c r="W88" s="3"/>
      <c r="X88" s="3"/>
    </row>
    <row r="89" spans="3:24">
      <c r="C89" s="35"/>
      <c r="D89" s="35"/>
      <c r="W89" s="3"/>
      <c r="X89" s="3"/>
    </row>
    <row r="90" spans="3:24">
      <c r="C90" s="35"/>
      <c r="D90" s="35"/>
      <c r="W90" s="3"/>
      <c r="X90" s="3"/>
    </row>
    <row r="91" spans="3:24">
      <c r="C91" s="35"/>
      <c r="D91" s="35"/>
      <c r="W91" s="3"/>
      <c r="X91" s="3"/>
    </row>
    <row r="92" spans="3:24">
      <c r="W92" s="3"/>
      <c r="X92" s="3"/>
    </row>
    <row r="93" spans="3:24">
      <c r="W93" s="3"/>
      <c r="X93" s="3"/>
    </row>
    <row r="94" spans="3:24">
      <c r="W94" s="3"/>
      <c r="X94" s="3"/>
    </row>
    <row r="95" spans="3:24">
      <c r="W95" s="3"/>
      <c r="X95" s="3"/>
    </row>
    <row r="96" spans="3:24">
      <c r="W96" s="3"/>
      <c r="X96" s="3"/>
    </row>
    <row r="97" spans="23:24">
      <c r="W97" s="3"/>
      <c r="X97" s="3"/>
    </row>
    <row r="98" spans="23:24">
      <c r="W98" s="3"/>
      <c r="X98" s="3"/>
    </row>
    <row r="99" spans="23:24">
      <c r="W99" s="3"/>
      <c r="X99" s="3"/>
    </row>
    <row r="100" spans="23:24">
      <c r="W100" s="3"/>
      <c r="X100" s="3"/>
    </row>
    <row r="101" spans="23:24">
      <c r="W101" s="3"/>
      <c r="X101" s="3"/>
    </row>
    <row r="102" spans="23:24">
      <c r="W102" s="3"/>
      <c r="X102" s="3"/>
    </row>
    <row r="103" spans="23:24">
      <c r="W103" s="3"/>
      <c r="X103" s="3"/>
    </row>
    <row r="104" spans="23:24">
      <c r="W104" s="3"/>
      <c r="X104" s="3"/>
    </row>
    <row r="105" spans="23:24">
      <c r="W105" s="3"/>
      <c r="X105" s="3"/>
    </row>
    <row r="106" spans="23:24">
      <c r="W106" s="3"/>
      <c r="X106" s="3"/>
    </row>
    <row r="107" spans="23:24">
      <c r="W107" s="3"/>
      <c r="X107" s="3"/>
    </row>
    <row r="108" spans="23:24">
      <c r="W108" s="3"/>
      <c r="X108" s="3"/>
    </row>
    <row r="109" spans="23:24">
      <c r="W109" s="3"/>
      <c r="X109" s="3"/>
    </row>
    <row r="110" spans="23:24">
      <c r="W110" s="3"/>
      <c r="X110" s="3"/>
    </row>
    <row r="111" spans="23:24">
      <c r="W111" s="3"/>
      <c r="X111" s="3"/>
    </row>
    <row r="112" spans="23:24">
      <c r="W112" s="3"/>
      <c r="X112" s="3"/>
    </row>
    <row r="113" spans="23:24">
      <c r="W113" s="3"/>
      <c r="X113" s="3"/>
    </row>
    <row r="114" spans="23:24">
      <c r="W114" s="3"/>
      <c r="X114" s="3"/>
    </row>
    <row r="115" spans="23:24">
      <c r="W115" s="3"/>
      <c r="X115" s="3"/>
    </row>
    <row r="116" spans="23:24">
      <c r="W116" s="3"/>
      <c r="X116" s="3"/>
    </row>
    <row r="117" spans="23:24">
      <c r="W117" s="3"/>
      <c r="X117" s="3"/>
    </row>
    <row r="118" spans="23:24">
      <c r="W118" s="3"/>
      <c r="X118" s="3"/>
    </row>
    <row r="119" spans="23:24">
      <c r="W119" s="3"/>
      <c r="X119" s="3"/>
    </row>
    <row r="120" spans="23:24">
      <c r="W120" s="3"/>
      <c r="X120" s="3"/>
    </row>
    <row r="121" spans="23:24">
      <c r="W121" s="3"/>
      <c r="X121" s="3"/>
    </row>
    <row r="122" spans="23:24">
      <c r="W122" s="3"/>
      <c r="X122" s="3"/>
    </row>
    <row r="123" spans="23:24">
      <c r="W123" s="3"/>
      <c r="X123" s="3"/>
    </row>
    <row r="124" spans="23:24">
      <c r="W124" s="3"/>
      <c r="X124" s="3"/>
    </row>
    <row r="125" spans="23:24">
      <c r="W125" s="3"/>
      <c r="X125" s="3"/>
    </row>
    <row r="126" spans="23:24">
      <c r="W126" s="3"/>
      <c r="X126" s="3"/>
    </row>
    <row r="127" spans="23:24">
      <c r="W127" s="3"/>
      <c r="X127" s="3"/>
    </row>
    <row r="128" spans="23:24">
      <c r="W128" s="3"/>
      <c r="X128" s="3"/>
    </row>
    <row r="129" spans="20:24">
      <c r="W129" s="3"/>
      <c r="X129" s="3"/>
    </row>
    <row r="130" spans="20:24">
      <c r="W130" s="3"/>
      <c r="X130" s="3"/>
    </row>
    <row r="131" spans="20:24">
      <c r="W131" s="3"/>
      <c r="X131" s="3"/>
    </row>
    <row r="132" spans="20:24">
      <c r="W132" s="3"/>
      <c r="X132" s="3"/>
    </row>
    <row r="133" spans="20:24">
      <c r="W133" s="3"/>
      <c r="X133" s="3"/>
    </row>
    <row r="134" spans="20:24">
      <c r="W134" s="3"/>
      <c r="X134" s="3"/>
    </row>
    <row r="135" spans="20:24">
      <c r="W135" s="3"/>
      <c r="X135" s="3"/>
    </row>
    <row r="136" spans="20:24">
      <c r="W136" s="3"/>
      <c r="X136" s="3"/>
    </row>
    <row r="137" spans="20:24">
      <c r="W137" s="3"/>
      <c r="X137" s="3"/>
    </row>
    <row r="138" spans="20:24">
      <c r="W138" s="3"/>
      <c r="X138" s="3"/>
    </row>
    <row r="139" spans="20:24">
      <c r="W139" s="3"/>
      <c r="X139" s="3"/>
    </row>
    <row r="140" spans="20:24">
      <c r="W140" s="3"/>
      <c r="X140" s="3"/>
    </row>
    <row r="141" spans="20:24">
      <c r="W141" s="3"/>
      <c r="X141" s="3"/>
    </row>
    <row r="142" spans="20:24">
      <c r="T142" s="9"/>
      <c r="W142" s="3"/>
      <c r="X142" s="3"/>
    </row>
    <row r="143" spans="20:24">
      <c r="T143" s="9"/>
      <c r="W143" s="3"/>
      <c r="X143" s="3"/>
    </row>
    <row r="144" spans="20:24">
      <c r="T144" s="9"/>
      <c r="W144" s="3"/>
      <c r="X144" s="3"/>
    </row>
    <row r="145" spans="20:24">
      <c r="T145" s="9"/>
      <c r="W145" s="3"/>
      <c r="X145" s="3"/>
    </row>
    <row r="146" spans="20:24">
      <c r="T146" s="9"/>
      <c r="W146" s="3"/>
      <c r="X146" s="3"/>
    </row>
    <row r="147" spans="20:24">
      <c r="T147" s="9"/>
      <c r="W147" s="3"/>
      <c r="X147" s="3"/>
    </row>
    <row r="148" spans="20:24">
      <c r="T148" s="9"/>
      <c r="W148" s="3"/>
      <c r="X148" s="3"/>
    </row>
    <row r="149" spans="20:24">
      <c r="T149" s="9"/>
      <c r="W149" s="3"/>
      <c r="X149" s="3"/>
    </row>
    <row r="150" spans="20:24">
      <c r="T150" s="9"/>
      <c r="W150" s="3"/>
      <c r="X150" s="3"/>
    </row>
    <row r="151" spans="20:24">
      <c r="T151" s="9"/>
      <c r="W151" s="3"/>
      <c r="X151" s="3"/>
    </row>
    <row r="152" spans="20:24">
      <c r="T152" s="9"/>
      <c r="W152" s="3"/>
      <c r="X152" s="3"/>
    </row>
    <row r="153" spans="20:24">
      <c r="T153" s="9"/>
      <c r="W153" s="3"/>
      <c r="X153" s="3"/>
    </row>
    <row r="154" spans="20:24">
      <c r="T154" s="9"/>
      <c r="W154" s="3"/>
      <c r="X154" s="3"/>
    </row>
    <row r="155" spans="20:24">
      <c r="T155" s="9"/>
      <c r="W155" s="3"/>
      <c r="X155" s="3"/>
    </row>
    <row r="156" spans="20:24">
      <c r="T156" s="9"/>
      <c r="W156" s="3"/>
      <c r="X156" s="3"/>
    </row>
    <row r="157" spans="20:24">
      <c r="T157" s="9"/>
      <c r="W157" s="3"/>
      <c r="X157" s="3"/>
    </row>
    <row r="158" spans="20:24">
      <c r="T158" s="9"/>
      <c r="W158" s="3"/>
      <c r="X158" s="3"/>
    </row>
    <row r="159" spans="20:24">
      <c r="T159" s="9"/>
      <c r="W159" s="3"/>
      <c r="X159" s="3"/>
    </row>
    <row r="160" spans="20:24">
      <c r="T160" s="9"/>
      <c r="W160" s="3"/>
      <c r="X160" s="3"/>
    </row>
    <row r="161" spans="20:24">
      <c r="T161" s="9"/>
      <c r="W161" s="3"/>
      <c r="X161" s="3"/>
    </row>
    <row r="162" spans="20:24">
      <c r="T162" s="9"/>
      <c r="W162" s="3"/>
      <c r="X162" s="3"/>
    </row>
    <row r="163" spans="20:24">
      <c r="T163" s="9"/>
      <c r="W163" s="3"/>
      <c r="X163" s="3"/>
    </row>
    <row r="164" spans="20:24">
      <c r="T164" s="9"/>
      <c r="W164" s="3"/>
      <c r="X164" s="3"/>
    </row>
    <row r="165" spans="20:24">
      <c r="T165" s="9"/>
      <c r="W165" s="3"/>
      <c r="X165" s="3"/>
    </row>
    <row r="166" spans="20:24">
      <c r="T166" s="9"/>
      <c r="W166" s="3"/>
      <c r="X166" s="3"/>
    </row>
    <row r="167" spans="20:24">
      <c r="T167" s="9"/>
      <c r="W167" s="3"/>
      <c r="X167" s="3"/>
    </row>
    <row r="168" spans="20:24">
      <c r="T168" s="9"/>
      <c r="W168" s="3"/>
      <c r="X168" s="3"/>
    </row>
    <row r="169" spans="20:24">
      <c r="T169" s="9"/>
      <c r="W169" s="3"/>
      <c r="X169" s="3"/>
    </row>
    <row r="170" spans="20:24">
      <c r="T170" s="9"/>
      <c r="W170" s="3"/>
      <c r="X170" s="3"/>
    </row>
    <row r="171" spans="20:24">
      <c r="T171" s="9"/>
      <c r="W171" s="3"/>
      <c r="X171" s="3"/>
    </row>
    <row r="172" spans="20:24">
      <c r="T172" s="9"/>
      <c r="W172" s="3"/>
      <c r="X172" s="3"/>
    </row>
    <row r="173" spans="20:24">
      <c r="T173" s="9"/>
      <c r="W173" s="3"/>
      <c r="X173" s="3"/>
    </row>
    <row r="174" spans="20:24">
      <c r="T174" s="9"/>
      <c r="W174" s="3"/>
      <c r="X174" s="3"/>
    </row>
    <row r="175" spans="20:24">
      <c r="T175" s="9"/>
      <c r="W175" s="3"/>
      <c r="X175" s="3"/>
    </row>
    <row r="176" spans="20:24">
      <c r="T176" s="9"/>
      <c r="W176" s="3"/>
      <c r="X176" s="3"/>
    </row>
    <row r="177" spans="20:24">
      <c r="T177" s="9"/>
      <c r="W177" s="3"/>
      <c r="X177" s="3"/>
    </row>
    <row r="178" spans="20:24">
      <c r="W178" s="3"/>
      <c r="X178" s="3"/>
    </row>
    <row r="179" spans="20:24">
      <c r="W179" s="3"/>
      <c r="X179" s="3"/>
    </row>
    <row r="180" spans="20:24">
      <c r="W180" s="3"/>
      <c r="X180" s="3"/>
    </row>
    <row r="181" spans="20:24">
      <c r="W181" s="3"/>
      <c r="X181" s="3"/>
    </row>
    <row r="182" spans="20:24">
      <c r="W182" s="3"/>
      <c r="X182" s="3"/>
    </row>
    <row r="183" spans="20:24">
      <c r="W183" s="3"/>
      <c r="X183" s="3"/>
    </row>
    <row r="184" spans="20:24">
      <c r="W184" s="3"/>
      <c r="X184" s="3"/>
    </row>
    <row r="185" spans="20:24">
      <c r="W185" s="3"/>
      <c r="X185" s="3"/>
    </row>
    <row r="186" spans="20:24">
      <c r="W186" s="3"/>
      <c r="X186" s="3"/>
    </row>
    <row r="187" spans="20:24">
      <c r="W187" s="3"/>
      <c r="X187" s="3"/>
    </row>
    <row r="188" spans="20:24">
      <c r="W188" s="3"/>
      <c r="X188" s="3"/>
    </row>
    <row r="189" spans="20:24">
      <c r="W189" s="3"/>
      <c r="X189" s="3"/>
    </row>
    <row r="190" spans="20:24">
      <c r="W190" s="3"/>
      <c r="X190" s="3"/>
    </row>
    <row r="191" spans="20:24">
      <c r="W191" s="3"/>
      <c r="X191" s="3"/>
    </row>
    <row r="192" spans="20:24">
      <c r="W192" s="3"/>
      <c r="X192" s="3"/>
    </row>
    <row r="193" spans="23:24">
      <c r="W193" s="3"/>
      <c r="X193" s="3"/>
    </row>
    <row r="194" spans="23:24">
      <c r="W194" s="3"/>
      <c r="X194" s="3"/>
    </row>
    <row r="195" spans="23:24">
      <c r="W195" s="3"/>
      <c r="X195" s="3"/>
    </row>
    <row r="196" spans="23:24">
      <c r="W196" s="3"/>
      <c r="X196" s="3"/>
    </row>
    <row r="197" spans="23:24">
      <c r="W197" s="3"/>
      <c r="X197" s="3"/>
    </row>
    <row r="198" spans="23:24">
      <c r="W198" s="3"/>
      <c r="X198" s="3"/>
    </row>
    <row r="199" spans="23:24">
      <c r="W199" s="3"/>
      <c r="X199" s="3"/>
    </row>
    <row r="200" spans="23:24">
      <c r="W200" s="3"/>
      <c r="X200" s="3"/>
    </row>
    <row r="201" spans="23:24">
      <c r="W201" s="3"/>
      <c r="X201" s="3"/>
    </row>
    <row r="202" spans="23:24">
      <c r="W202" s="3"/>
      <c r="X202" s="3"/>
    </row>
    <row r="203" spans="23:24">
      <c r="W203" s="3"/>
      <c r="X203" s="3"/>
    </row>
    <row r="204" spans="23:24">
      <c r="W204" s="3"/>
      <c r="X204" s="3"/>
    </row>
    <row r="205" spans="23:24">
      <c r="W205" s="3"/>
      <c r="X205" s="3"/>
    </row>
    <row r="206" spans="23:24">
      <c r="W206" s="3"/>
      <c r="X206" s="3"/>
    </row>
    <row r="207" spans="23:24">
      <c r="W207" s="3"/>
      <c r="X207" s="3"/>
    </row>
    <row r="208" spans="23:24">
      <c r="W208" s="3"/>
      <c r="X208" s="3"/>
    </row>
    <row r="209" spans="23:24">
      <c r="W209" s="3"/>
      <c r="X209" s="3"/>
    </row>
    <row r="210" spans="23:24">
      <c r="W210" s="3"/>
      <c r="X210" s="3"/>
    </row>
    <row r="211" spans="23:24">
      <c r="W211" s="3"/>
      <c r="X211" s="3"/>
    </row>
    <row r="212" spans="23:24">
      <c r="W212" s="3"/>
      <c r="X212" s="3"/>
    </row>
    <row r="213" spans="23:24">
      <c r="W213" s="3"/>
      <c r="X213" s="3"/>
    </row>
    <row r="214" spans="23:24">
      <c r="W214" s="3"/>
      <c r="X214" s="3"/>
    </row>
    <row r="215" spans="23:24">
      <c r="W215" s="3"/>
      <c r="X215" s="3"/>
    </row>
    <row r="216" spans="23:24">
      <c r="W216" s="3"/>
      <c r="X216" s="3"/>
    </row>
    <row r="217" spans="23:24">
      <c r="W217" s="3"/>
      <c r="X217" s="3"/>
    </row>
    <row r="218" spans="23:24">
      <c r="W218" s="3"/>
      <c r="X218" s="3"/>
    </row>
    <row r="219" spans="23:24">
      <c r="W219" s="3"/>
      <c r="X219" s="3"/>
    </row>
    <row r="220" spans="23:24">
      <c r="W220" s="3"/>
      <c r="X220" s="3"/>
    </row>
    <row r="221" spans="23:24">
      <c r="W221" s="3"/>
      <c r="X221" s="3"/>
    </row>
    <row r="222" spans="23:24">
      <c r="W222" s="3"/>
      <c r="X222" s="3"/>
    </row>
    <row r="223" spans="23:24">
      <c r="W223" s="3"/>
      <c r="X223" s="3"/>
    </row>
    <row r="224" spans="23:24">
      <c r="W224" s="3"/>
      <c r="X224" s="3"/>
    </row>
    <row r="225" spans="23:24">
      <c r="W225" s="3"/>
      <c r="X225" s="3"/>
    </row>
    <row r="226" spans="23:24">
      <c r="W226" s="3"/>
      <c r="X226" s="3"/>
    </row>
    <row r="227" spans="23:24">
      <c r="W227" s="3"/>
      <c r="X227" s="3"/>
    </row>
    <row r="228" spans="23:24">
      <c r="W228" s="3"/>
      <c r="X228" s="3"/>
    </row>
    <row r="229" spans="23:24">
      <c r="W229" s="3"/>
      <c r="X229" s="3"/>
    </row>
    <row r="230" spans="23:24">
      <c r="W230" s="3"/>
      <c r="X230" s="3"/>
    </row>
    <row r="231" spans="23:24">
      <c r="W231" s="3"/>
      <c r="X231" s="3"/>
    </row>
    <row r="232" spans="23:24">
      <c r="W232" s="3"/>
      <c r="X232" s="3"/>
    </row>
    <row r="233" spans="23:24">
      <c r="W233" s="3"/>
      <c r="X233" s="3"/>
    </row>
    <row r="234" spans="23:24">
      <c r="W234" s="3"/>
      <c r="X234" s="3"/>
    </row>
    <row r="235" spans="23:24">
      <c r="W235" s="3"/>
      <c r="X235" s="3"/>
    </row>
    <row r="236" spans="23:24">
      <c r="W236" s="3"/>
      <c r="X236" s="3"/>
    </row>
    <row r="237" spans="23:24">
      <c r="W237" s="3"/>
      <c r="X237" s="3"/>
    </row>
    <row r="238" spans="23:24">
      <c r="W238" s="3"/>
      <c r="X238" s="3"/>
    </row>
    <row r="239" spans="23:24">
      <c r="W239" s="3"/>
      <c r="X239" s="3"/>
    </row>
    <row r="240" spans="23:24">
      <c r="W240" s="3"/>
      <c r="X240" s="3"/>
    </row>
    <row r="241" spans="23:25">
      <c r="W241" s="3"/>
      <c r="X241" s="3"/>
    </row>
    <row r="242" spans="23:25">
      <c r="W242" s="3"/>
      <c r="X242" s="3"/>
    </row>
    <row r="243" spans="23:25">
      <c r="W243" s="3"/>
      <c r="X243" s="3"/>
    </row>
    <row r="244" spans="23:25">
      <c r="W244" s="3"/>
      <c r="X244" s="3"/>
    </row>
    <row r="245" spans="23:25">
      <c r="W245" s="3"/>
      <c r="X245" s="3"/>
    </row>
    <row r="246" spans="23:25">
      <c r="W246" s="3"/>
      <c r="X246" s="3"/>
    </row>
    <row r="247" spans="23:25">
      <c r="W247" s="3"/>
      <c r="X247" s="3"/>
    </row>
    <row r="248" spans="23:25">
      <c r="W248" s="3"/>
      <c r="X248" s="3"/>
    </row>
    <row r="249" spans="23:25">
      <c r="W249" s="3"/>
      <c r="X249" s="3"/>
    </row>
    <row r="250" spans="23:25">
      <c r="W250" s="3"/>
      <c r="X250" s="3"/>
    </row>
    <row r="251" spans="23:25">
      <c r="W251" s="3"/>
      <c r="X251" s="3"/>
    </row>
    <row r="252" spans="23:25">
      <c r="W252" s="3"/>
      <c r="X252" s="3"/>
    </row>
    <row r="253" spans="23:25">
      <c r="W253" s="3"/>
      <c r="X253" s="3"/>
    </row>
    <row r="254" spans="23:25">
      <c r="W254" s="3"/>
      <c r="X254" s="3"/>
    </row>
    <row r="256" spans="23:25">
      <c r="Y256" s="2"/>
    </row>
    <row r="257" spans="25:25">
      <c r="Y257" s="2"/>
    </row>
    <row r="258" spans="25:25">
      <c r="Y258" s="2"/>
    </row>
    <row r="259" spans="25:25">
      <c r="Y259" s="2"/>
    </row>
    <row r="260" spans="25:25">
      <c r="Y260" s="2"/>
    </row>
    <row r="261" spans="25:25">
      <c r="Y261" s="2"/>
    </row>
    <row r="262" spans="25:25">
      <c r="Y262" s="2"/>
    </row>
    <row r="263" spans="25:25">
      <c r="Y263" s="2"/>
    </row>
    <row r="264" spans="25:25">
      <c r="Y264" s="2"/>
    </row>
    <row r="265" spans="25:25">
      <c r="Y265" s="2"/>
    </row>
    <row r="266" spans="25:25">
      <c r="Y266" s="2"/>
    </row>
    <row r="267" spans="25:25">
      <c r="Y267" s="2"/>
    </row>
    <row r="268" spans="25:25">
      <c r="Y268" s="2"/>
    </row>
    <row r="269" spans="25:25">
      <c r="Y269" s="2"/>
    </row>
    <row r="270" spans="25:25">
      <c r="Y270" s="2"/>
    </row>
    <row r="271" spans="25:25">
      <c r="Y271" s="2"/>
    </row>
  </sheetData>
  <sheetProtection selectLockedCells="1" selectUnlockedCells="1"/>
  <mergeCells count="17">
    <mergeCell ref="H9:J9"/>
    <mergeCell ref="H10:J10"/>
    <mergeCell ref="BZ12:CB12"/>
    <mergeCell ref="W30:X30"/>
    <mergeCell ref="W31:X31"/>
    <mergeCell ref="W32:X32"/>
    <mergeCell ref="W33:X33"/>
    <mergeCell ref="V41:X41"/>
    <mergeCell ref="V42:X42"/>
    <mergeCell ref="B12:F12"/>
    <mergeCell ref="M12:T12"/>
    <mergeCell ref="W28:X28"/>
    <mergeCell ref="W29:X29"/>
    <mergeCell ref="V36:X36"/>
    <mergeCell ref="W37:X37"/>
    <mergeCell ref="W38:X38"/>
    <mergeCell ref="W39:X39"/>
  </mergeCells>
  <conditionalFormatting sqref="V42:X42">
    <cfRule type="containsText" dxfId="5" priority="5" operator="containsText" text="Good">
      <formula>NOT(ISERROR(SEARCH("Good",V42)))</formula>
    </cfRule>
    <cfRule type="containsText" dxfId="4" priority="6" operator="containsText" text="spec">
      <formula>NOT(ISERROR(SEARCH("spec",V42)))</formula>
    </cfRule>
    <cfRule type="containsText" dxfId="3" priority="7" operator="containsText" text="Warning">
      <formula>NOT(ISERROR(SEARCH("Warning",V42)))</formula>
    </cfRule>
  </conditionalFormatting>
  <conditionalFormatting sqref="H10:J10">
    <cfRule type="containsText" dxfId="2" priority="1" operator="containsText" text="Good">
      <formula>NOT(ISERROR(SEARCH("Good",H10)))</formula>
    </cfRule>
    <cfRule type="containsText" dxfId="1" priority="2" operator="containsText" text="spec">
      <formula>NOT(ISERROR(SEARCH("spec",H10)))</formula>
    </cfRule>
    <cfRule type="containsText" dxfId="0" priority="3" operator="containsText" text="Warning">
      <formula>NOT(ISERROR(SEARCH("Warning",H10)))</formula>
    </cfRule>
  </conditionalFormatting>
  <pageMargins left="0.70833333333333337" right="0.70833333333333337" top="0.74791666666666667" bottom="0.74791666666666667" header="0.51180555555555551" footer="0.51180555555555551"/>
  <pageSetup paperSize="9" scale="15" firstPageNumber="0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2:J63"/>
  <sheetViews>
    <sheetView topLeftCell="A3" workbookViewId="0">
      <selection activeCell="A64" sqref="A64:J71"/>
    </sheetView>
  </sheetViews>
  <sheetFormatPr defaultRowHeight="12.75"/>
  <sheetData>
    <row r="2" spans="1:10">
      <c r="A2" t="str">
        <f>'What-if Analysis'!B13</f>
        <v>Day</v>
      </c>
      <c r="B2" t="str">
        <f>'What-if Analysis'!L13</f>
        <v>dBe/dt</v>
      </c>
      <c r="C2" t="str">
        <f>'What-if Analysis'!M13</f>
        <v>Baume – Model</v>
      </c>
      <c r="D2" t="str">
        <f>'What-if Analysis'!N13</f>
        <v>Required Refrigeration (kWr)</v>
      </c>
      <c r="E2" t="str">
        <f>'What-if Analysis'!O13</f>
        <v>Active Cell Mass</v>
      </c>
      <c r="F2" t="str">
        <f>'What-if Analysis'!P13</f>
        <v>Ethanol</v>
      </c>
      <c r="G2" t="str">
        <f>'What-if Analysis'!Q13</f>
        <v>Nitrogen</v>
      </c>
      <c r="H2" t="str">
        <f>'What-if Analysis'!R13</f>
        <v>Corrected Temperature</v>
      </c>
      <c r="I2" t="str">
        <f>'What-if Analysis'!S13</f>
        <v>Low range</v>
      </c>
      <c r="J2" t="str">
        <f>'What-if Analysis'!T13</f>
        <v>High range</v>
      </c>
    </row>
    <row r="3" spans="1:10">
      <c r="A3">
        <f>'What-if Analysis'!B14</f>
        <v>0</v>
      </c>
      <c r="B3">
        <f>'What-if Analysis'!L14</f>
        <v>7.1965535797117068</v>
      </c>
      <c r="C3">
        <f>'What-if Analysis'!M14</f>
        <v>13.433333333333334</v>
      </c>
      <c r="D3">
        <f>'What-if Analysis'!N14</f>
        <v>1.3052224034122419</v>
      </c>
      <c r="E3">
        <f>'What-if Analysis'!O14</f>
        <v>0.1802671049059906</v>
      </c>
      <c r="F3">
        <f>'What-if Analysis'!P14</f>
        <v>0</v>
      </c>
      <c r="G3">
        <f>'What-if Analysis'!Q14</f>
        <v>0.25</v>
      </c>
      <c r="H3">
        <f>'What-if Analysis'!R14</f>
        <v>15</v>
      </c>
      <c r="I3">
        <f>'What-if Analysis'!S14</f>
        <v>13.433333333333334</v>
      </c>
      <c r="J3">
        <f>'What-if Analysis'!T14</f>
        <v>13.433333333333334</v>
      </c>
    </row>
    <row r="4" spans="1:10">
      <c r="A4">
        <f>'What-if Analysis'!B15</f>
        <v>0.5</v>
      </c>
      <c r="B4">
        <f>'What-if Analysis'!L15</f>
        <v>4.5970672126131031</v>
      </c>
      <c r="C4">
        <f>'What-if Analysis'!M15</f>
        <v>13.364048550989382</v>
      </c>
      <c r="D4">
        <f>'What-if Analysis'!N15</f>
        <v>1.6052928016786383</v>
      </c>
      <c r="E4">
        <f>'What-if Analysis'!O15</f>
        <v>0.4620829392630687</v>
      </c>
      <c r="F4">
        <f>'What-if Analysis'!P15</f>
        <v>0.59895540118488377</v>
      </c>
      <c r="G4">
        <f>'What-if Analysis'!Q15</f>
        <v>0.23033193962325657</v>
      </c>
      <c r="H4">
        <f>'What-if Analysis'!R15</f>
        <v>15</v>
      </c>
      <c r="I4">
        <f>'What-if Analysis'!S15</f>
        <v>13.364048550989382</v>
      </c>
      <c r="J4">
        <f>'What-if Analysis'!T15</f>
        <v>13.364048550989382</v>
      </c>
    </row>
    <row r="5" spans="1:10">
      <c r="A5">
        <f>'What-if Analysis'!B16</f>
        <v>1</v>
      </c>
      <c r="B5">
        <f>'What-if Analysis'!L16</f>
        <v>5.8842985287755205</v>
      </c>
      <c r="C5">
        <f>'What-if Analysis'!M16</f>
        <v>13.29700082867541</v>
      </c>
      <c r="D5">
        <f>'What-if Analysis'!N16</f>
        <v>2.2595006915438285</v>
      </c>
      <c r="E5">
        <f>'What-if Analysis'!O16</f>
        <v>0.69060447625943855</v>
      </c>
      <c r="F5">
        <f>'What-if Analysis'!P16</f>
        <v>1.1785558488619774</v>
      </c>
      <c r="G5">
        <f>'What-if Analysis'!Q16</f>
        <v>0.21151498025728696</v>
      </c>
      <c r="H5">
        <f>'What-if Analysis'!R16</f>
        <v>15.2</v>
      </c>
      <c r="I5">
        <f>'What-if Analysis'!S16</f>
        <v>13.29700082867541</v>
      </c>
      <c r="J5">
        <f>'What-if Analysis'!T16</f>
        <v>13.29700082867541</v>
      </c>
    </row>
    <row r="6" spans="1:10">
      <c r="A6">
        <f>'What-if Analysis'!B17</f>
        <v>1.5</v>
      </c>
      <c r="B6">
        <f>'What-if Analysis'!L17</f>
        <v>3.7938747280019811</v>
      </c>
      <c r="C6">
        <f>'What-if Analysis'!M17</f>
        <v>13.153221459856409</v>
      </c>
      <c r="D6">
        <f>'What-if Analysis'!N17</f>
        <v>2.9342801120788429</v>
      </c>
      <c r="E6">
        <f>'What-if Analysis'!O17</f>
        <v>1.1595929307838593</v>
      </c>
      <c r="F6">
        <f>'What-if Analysis'!P17</f>
        <v>2.4216578399449378</v>
      </c>
      <c r="G6">
        <f>'What-if Analysis'!Q17</f>
        <v>0.1720352614655157</v>
      </c>
      <c r="H6">
        <f>'What-if Analysis'!R17</f>
        <v>16.2</v>
      </c>
      <c r="I6">
        <f>'What-if Analysis'!S17</f>
        <v>13.153221459856409</v>
      </c>
      <c r="J6">
        <f>'What-if Analysis'!T17</f>
        <v>13.153221459856409</v>
      </c>
    </row>
    <row r="7" spans="1:10">
      <c r="A7">
        <f>'What-if Analysis'!B18</f>
        <v>2</v>
      </c>
      <c r="B7">
        <f>'What-if Analysis'!L18</f>
        <v>6.2570936833127861</v>
      </c>
      <c r="C7">
        <f>'What-if Analysis'!M18</f>
        <v>12.729715707453449</v>
      </c>
      <c r="D7">
        <f>'What-if Analysis'!N18</f>
        <v>7.571025618462242</v>
      </c>
      <c r="E7">
        <f>'What-if Analysis'!O18</f>
        <v>2.3358972618790625</v>
      </c>
      <c r="F7">
        <f>'What-if Analysis'!P18</f>
        <v>6.0854358582577834</v>
      </c>
      <c r="G7">
        <f>'What-if Analysis'!Q18</f>
        <v>6.7936969031459529E-2</v>
      </c>
      <c r="H7">
        <f>'What-if Analysis'!R18</f>
        <v>16.2</v>
      </c>
      <c r="I7">
        <f>'What-if Analysis'!S18</f>
        <v>12.729715707453449</v>
      </c>
      <c r="J7">
        <f>'What-if Analysis'!T18</f>
        <v>12.729715707453449</v>
      </c>
    </row>
    <row r="8" spans="1:10">
      <c r="A8">
        <f>'What-if Analysis'!B19</f>
        <v>2.5</v>
      </c>
      <c r="B8">
        <f>'What-if Analysis'!L19</f>
        <v>4.9581676547674904</v>
      </c>
      <c r="C8">
        <f>'What-if Analysis'!M19</f>
        <v>11.705205889679593</v>
      </c>
      <c r="D8">
        <f>'What-if Analysis'!N19</f>
        <v>13.230868702561995</v>
      </c>
      <c r="E8">
        <f>'What-if Analysis'!O19</f>
        <v>3.2340092863786412</v>
      </c>
      <c r="F8">
        <f>'What-if Analysis'!P19</f>
        <v>14.959511607568601</v>
      </c>
      <c r="G8">
        <f>'What-if Analysis'!Q19</f>
        <v>2.2082489287062589E-3</v>
      </c>
      <c r="H8">
        <f>'What-if Analysis'!R19</f>
        <v>13.1</v>
      </c>
      <c r="I8">
        <f>'What-if Analysis'!S19</f>
        <v>11.705205889679593</v>
      </c>
      <c r="J8">
        <f>'What-if Analysis'!T19</f>
        <v>11.705205889679593</v>
      </c>
    </row>
    <row r="9" spans="1:10">
      <c r="A9">
        <f>'What-if Analysis'!B20</f>
        <v>3</v>
      </c>
      <c r="B9">
        <f>'What-if Analysis'!L20</f>
        <v>6.8331864336961914</v>
      </c>
      <c r="C9">
        <f>'What-if Analysis'!M20</f>
        <v>10.609700090081379</v>
      </c>
      <c r="D9">
        <f>'What-if Analysis'!N20</f>
        <v>11.766912825324685</v>
      </c>
      <c r="E9">
        <f>'What-if Analysis'!O20</f>
        <v>3.281333561939705</v>
      </c>
      <c r="F9">
        <f>'What-if Analysis'!P20</f>
        <v>24.452765928664334</v>
      </c>
      <c r="G9">
        <f>'What-if Analysis'!Q20</f>
        <v>1.6701990621346041E-4</v>
      </c>
      <c r="H9">
        <f>'What-if Analysis'!R20</f>
        <v>13.5</v>
      </c>
      <c r="I9">
        <f>'What-if Analysis'!S20</f>
        <v>10.609700090081379</v>
      </c>
      <c r="J9">
        <f>'What-if Analysis'!T20</f>
        <v>10.609700090081379</v>
      </c>
    </row>
    <row r="10" spans="1:10">
      <c r="A10">
        <f>'What-if Analysis'!B21</f>
        <v>3.5</v>
      </c>
      <c r="B10">
        <f>'What-if Analysis'!L21</f>
        <v>8.253082762349127</v>
      </c>
      <c r="C10">
        <f>'What-if Analysis'!M21</f>
        <v>9.5139053358628818</v>
      </c>
      <c r="D10">
        <f>'What-if Analysis'!N21</f>
        <v>12.040614517283553</v>
      </c>
      <c r="E10">
        <f>'What-if Analysis'!O21</f>
        <v>3.2802185292774331</v>
      </c>
      <c r="F10">
        <f>'What-if Analysis'!P21</f>
        <v>33.952762755244521</v>
      </c>
      <c r="G10">
        <f>'What-if Analysis'!Q21</f>
        <v>1.6746884495685399E-5</v>
      </c>
      <c r="H10">
        <f>'What-if Analysis'!R21</f>
        <v>14</v>
      </c>
      <c r="I10">
        <f>'What-if Analysis'!S21</f>
        <v>9.5139053358628818</v>
      </c>
      <c r="J10">
        <f>'What-if Analysis'!T21</f>
        <v>9.5139053358628818</v>
      </c>
    </row>
    <row r="11" spans="1:10">
      <c r="A11">
        <f>'What-if Analysis'!B22</f>
        <v>4</v>
      </c>
      <c r="B11">
        <f>'What-if Analysis'!L22</f>
        <v>15.533090497056895</v>
      </c>
      <c r="C11">
        <f>'What-if Analysis'!M22</f>
        <v>8.2954837374386603</v>
      </c>
      <c r="D11">
        <f>'What-if Analysis'!N22</f>
        <v>13.428460666821509</v>
      </c>
      <c r="E11">
        <f>'What-if Analysis'!O22</f>
        <v>3.416658060830978</v>
      </c>
      <c r="F11">
        <f>'What-if Analysis'!P22</f>
        <v>44.527015244776045</v>
      </c>
      <c r="G11">
        <f>'What-if Analysis'!Q22</f>
        <v>2.144943668705419E-2</v>
      </c>
      <c r="H11">
        <f>'What-if Analysis'!R22</f>
        <v>16</v>
      </c>
      <c r="I11">
        <f>'What-if Analysis'!S22</f>
        <v>8.2954837374386603</v>
      </c>
      <c r="J11">
        <f>'What-if Analysis'!T22</f>
        <v>8.2954837374386603</v>
      </c>
    </row>
    <row r="12" spans="1:10">
      <c r="A12">
        <f>'What-if Analysis'!B23</f>
        <v>4.5</v>
      </c>
      <c r="B12">
        <f>'What-if Analysis'!L23</f>
        <v>23.356449922234649</v>
      </c>
      <c r="C12">
        <f>'What-if Analysis'!M23</f>
        <v>6.8040815076057255</v>
      </c>
      <c r="D12">
        <f>'What-if Analysis'!N23</f>
        <v>15.446372635933294</v>
      </c>
      <c r="E12">
        <f>'What-if Analysis'!O23</f>
        <v>3.7123644223414933</v>
      </c>
      <c r="F12">
        <f>'What-if Analysis'!P23</f>
        <v>57.499283841486168</v>
      </c>
      <c r="G12">
        <f>'What-if Analysis'!Q23</f>
        <v>1.6605088150287128</v>
      </c>
      <c r="H12">
        <f>'What-if Analysis'!R23</f>
        <v>16</v>
      </c>
      <c r="I12">
        <f>'What-if Analysis'!S23</f>
        <v>6.8040815076057255</v>
      </c>
      <c r="J12">
        <f>'What-if Analysis'!T23</f>
        <v>6.8040815076057255</v>
      </c>
    </row>
    <row r="13" spans="1:10">
      <c r="A13">
        <f>'What-if Analysis'!B24</f>
        <v>5</v>
      </c>
      <c r="B13">
        <f>'What-if Analysis'!L24</f>
        <v>33.223178388652393</v>
      </c>
      <c r="C13">
        <f>'What-if Analysis'!M24</f>
        <v>5.2254936000149126</v>
      </c>
      <c r="D13">
        <f>'What-if Analysis'!N24</f>
        <v>16.461419450511102</v>
      </c>
      <c r="E13">
        <f>'What-if Analysis'!O24</f>
        <v>4.0287474694635312</v>
      </c>
      <c r="F13">
        <f>'What-if Analysis'!P24</f>
        <v>71.269189992686009</v>
      </c>
      <c r="G13">
        <f>'What-if Analysis'!Q24</f>
        <v>1.0470405766536681</v>
      </c>
      <c r="H13">
        <f>'What-if Analysis'!R24</f>
        <v>16</v>
      </c>
      <c r="I13">
        <f>'What-if Analysis'!S24</f>
        <v>5.2254936000149126</v>
      </c>
      <c r="J13">
        <f>'What-if Analysis'!T24</f>
        <v>5.2254936000149126</v>
      </c>
    </row>
    <row r="14" spans="1:10">
      <c r="A14">
        <f>'What-if Analysis'!B25</f>
        <v>5.5</v>
      </c>
      <c r="B14">
        <f>'What-if Analysis'!L25</f>
        <v>40.90139776213185</v>
      </c>
      <c r="C14">
        <f>'What-if Analysis'!M25</f>
        <v>3.6935272711363569</v>
      </c>
      <c r="D14">
        <f>'What-if Analysis'!N25</f>
        <v>15.772496347403957</v>
      </c>
      <c r="E14">
        <f>'What-if Analysis'!O25</f>
        <v>4.1833283963727066</v>
      </c>
      <c r="F14">
        <f>'What-if Analysis'!P25</f>
        <v>84.684825304948234</v>
      </c>
      <c r="G14">
        <f>'What-if Analysis'!Q25</f>
        <v>0.4139148229539068</v>
      </c>
      <c r="H14">
        <f>'What-if Analysis'!R25</f>
        <v>16</v>
      </c>
      <c r="I14">
        <f>'What-if Analysis'!S25</f>
        <v>3.6935272711363569</v>
      </c>
      <c r="J14">
        <f>'What-if Analysis'!T25</f>
        <v>3.6935272711363569</v>
      </c>
    </row>
    <row r="15" spans="1:10">
      <c r="A15">
        <f>'What-if Analysis'!B26</f>
        <v>6</v>
      </c>
      <c r="B15">
        <f>'What-if Analysis'!L26</f>
        <v>38.735807336032472</v>
      </c>
      <c r="C15">
        <f>'What-if Analysis'!M26</f>
        <v>2.3722951918158905</v>
      </c>
      <c r="D15">
        <f>'What-if Analysis'!N26</f>
        <v>12.844578051725458</v>
      </c>
      <c r="E15">
        <f>'What-if Analysis'!O26</f>
        <v>4.2339924008234284</v>
      </c>
      <c r="F15">
        <f>'What-if Analysis'!P26</f>
        <v>96.307210426750984</v>
      </c>
      <c r="G15">
        <f>'What-if Analysis'!Q26</f>
        <v>0</v>
      </c>
      <c r="H15">
        <f>'What-if Analysis'!R26</f>
        <v>16</v>
      </c>
      <c r="I15">
        <f>'What-if Analysis'!S26</f>
        <v>2.3722951918158905</v>
      </c>
      <c r="J15">
        <f>'What-if Analysis'!T26</f>
        <v>2.3722951918158905</v>
      </c>
    </row>
    <row r="16" spans="1:10">
      <c r="A16">
        <f>'What-if Analysis'!B27</f>
        <v>6.5</v>
      </c>
      <c r="B16">
        <f>'What-if Analysis'!L27</f>
        <v>43.153989670112317</v>
      </c>
      <c r="C16">
        <f>'What-if Analysis'!M27</f>
        <v>1.3434970727984805</v>
      </c>
      <c r="D16">
        <f>'What-if Analysis'!N27</f>
        <v>10.299285119107525</v>
      </c>
      <c r="E16">
        <f>'What-if Analysis'!O27</f>
        <v>4.2108720459409996</v>
      </c>
      <c r="F16">
        <f>'What-if Analysis'!P27</f>
        <v>105.39647992022081</v>
      </c>
      <c r="G16">
        <f>'What-if Analysis'!Q27</f>
        <v>0</v>
      </c>
      <c r="H16">
        <f>'What-if Analysis'!R27</f>
        <v>16</v>
      </c>
      <c r="I16">
        <f>'What-if Analysis'!S27</f>
        <v>1.1222053858198866</v>
      </c>
      <c r="J16">
        <f>'What-if Analysis'!T27</f>
        <v>1.5647887597770744</v>
      </c>
    </row>
    <row r="17" spans="1:10">
      <c r="A17">
        <f>'What-if Analysis'!B28</f>
        <v>7</v>
      </c>
      <c r="B17">
        <f>'What-if Analysis'!L28</f>
        <v>39.458181925793369</v>
      </c>
      <c r="C17">
        <f>'What-if Analysis'!M28</f>
        <v>0.59936655736051658</v>
      </c>
      <c r="D17">
        <f>'What-if Analysis'!N28</f>
        <v>8.3015682191192539</v>
      </c>
      <c r="E17">
        <f>'What-if Analysis'!O28</f>
        <v>4.1860141147232302</v>
      </c>
      <c r="F17">
        <f>'What-if Analysis'!P28</f>
        <v>111.99241520775948</v>
      </c>
      <c r="G17">
        <f>'What-if Analysis'!Q28</f>
        <v>0</v>
      </c>
      <c r="H17">
        <f>'What-if Analysis'!R28</f>
        <v>16</v>
      </c>
      <c r="I17">
        <f>'What-if Analysis'!S28</f>
        <v>0.37140126472187457</v>
      </c>
      <c r="J17">
        <f>'What-if Analysis'!T28</f>
        <v>0.82733184999915865</v>
      </c>
    </row>
    <row r="18" spans="1:10">
      <c r="A18">
        <f>'What-if Analysis'!B29</f>
        <v>7.5</v>
      </c>
      <c r="B18">
        <f>'What-if Analysis'!L29</f>
        <v>41.124767292747293</v>
      </c>
      <c r="C18">
        <f>'What-if Analysis'!M29</f>
        <v>8.1458784051197511E-2</v>
      </c>
      <c r="D18">
        <f>'What-if Analysis'!N29</f>
        <v>5.8671611333987457</v>
      </c>
      <c r="E18">
        <f>'What-if Analysis'!O29</f>
        <v>4.1599797656765416</v>
      </c>
      <c r="F18">
        <f>'What-if Analysis'!P29</f>
        <v>116.59150164843204</v>
      </c>
      <c r="G18">
        <f>'What-if Analysis'!Q29</f>
        <v>0</v>
      </c>
      <c r="H18">
        <f>'What-if Analysis'!R29</f>
        <v>16</v>
      </c>
      <c r="I18">
        <f>'What-if Analysis'!S29</f>
        <v>-0.153841223937349</v>
      </c>
      <c r="J18">
        <f>'What-if Analysis'!T29</f>
        <v>0.316758792039744</v>
      </c>
    </row>
    <row r="19" spans="1:10">
      <c r="A19">
        <f>'What-if Analysis'!B30</f>
        <v>8</v>
      </c>
      <c r="B19">
        <f>'What-if Analysis'!L30</f>
        <v>42.953467597094992</v>
      </c>
      <c r="C19">
        <f>'What-if Analysis'!M30</f>
        <v>-0.27314489012476506</v>
      </c>
      <c r="D19">
        <f>'What-if Analysis'!N30</f>
        <v>5.1924464886759321</v>
      </c>
      <c r="E19">
        <f>'What-if Analysis'!O30</f>
        <v>4.1331978735551997</v>
      </c>
      <c r="F19">
        <f>'What-if Analysis'!P30</f>
        <v>119.74124691036026</v>
      </c>
      <c r="G19">
        <f>'What-if Analysis'!Q30</f>
        <v>0</v>
      </c>
      <c r="H19">
        <f>'What-if Analysis'!R30</f>
        <v>16</v>
      </c>
      <c r="I19">
        <f>'What-if Analysis'!S30</f>
        <v>-0.51638092376410272</v>
      </c>
      <c r="J19">
        <f>'What-if Analysis'!T30</f>
        <v>-2.9908856485427356E-2</v>
      </c>
    </row>
    <row r="20" spans="1:10">
      <c r="A20">
        <f>'What-if Analysis'!B31</f>
        <v>8.5</v>
      </c>
      <c r="B20">
        <f>'What-if Analysis'!L31</f>
        <v>42.882676778819565</v>
      </c>
      <c r="C20">
        <f>'What-if Analysis'!M31</f>
        <v>-0.51669049110388843</v>
      </c>
      <c r="D20">
        <f>'What-if Analysis'!N31</f>
        <v>3.7418869925161329</v>
      </c>
      <c r="E20">
        <f>'What-if Analysis'!O31</f>
        <v>4.1059700641470744</v>
      </c>
      <c r="F20">
        <f>'What-if Analysis'!P31</f>
        <v>121.90252046861464</v>
      </c>
      <c r="G20">
        <f>'What-if Analysis'!Q31</f>
        <v>0</v>
      </c>
      <c r="H20">
        <f>'What-if Analysis'!R31</f>
        <v>16</v>
      </c>
      <c r="I20">
        <f>'What-if Analysis'!S31</f>
        <v>-0.76840699344607222</v>
      </c>
      <c r="J20">
        <f>'What-if Analysis'!T31</f>
        <v>-2.9908856485427356E-2</v>
      </c>
    </row>
    <row r="21" spans="1:10">
      <c r="A21">
        <f>'What-if Analysis'!B32</f>
        <v>9</v>
      </c>
      <c r="B21">
        <f>'What-if Analysis'!L32</f>
        <v>42.749364139348479</v>
      </c>
      <c r="C21">
        <f>'What-if Analysis'!M32</f>
        <v>-0.68674142001053351</v>
      </c>
      <c r="D21">
        <f>'What-if Analysis'!N32</f>
        <v>2.6912673044843713</v>
      </c>
      <c r="E21">
        <f>'What-if Analysis'!O32</f>
        <v>4.0784981940344194</v>
      </c>
      <c r="F21">
        <f>'What-if Analysis'!P32</f>
        <v>123.40918300465238</v>
      </c>
      <c r="G21">
        <f>'What-if Analysis'!Q32</f>
        <v>0</v>
      </c>
      <c r="H21">
        <f>'What-if Analysis'!R32</f>
        <v>16</v>
      </c>
      <c r="I21">
        <f>'What-if Analysis'!S32</f>
        <v>-0.94742970557735151</v>
      </c>
      <c r="J21">
        <f>'What-if Analysis'!T32</f>
        <v>-2.9908856485427356E-2</v>
      </c>
    </row>
    <row r="22" spans="1:10">
      <c r="A22">
        <f>'What-if Analysis'!B33</f>
        <v>9.5</v>
      </c>
      <c r="B22">
        <f>'What-if Analysis'!L33</f>
        <v>43.702937975696784</v>
      </c>
      <c r="C22">
        <f>'What-if Analysis'!M33</f>
        <v>-0.80827345511813065</v>
      </c>
      <c r="D22">
        <f>'What-if Analysis'!N33</f>
        <v>2.606131063734586</v>
      </c>
      <c r="E22">
        <f>'What-if Analysis'!O33</f>
        <v>4.0509146929947457</v>
      </c>
      <c r="F22">
        <f>'What-if Analysis'!P33</f>
        <v>124.48397540199274</v>
      </c>
      <c r="G22">
        <f>'What-if Analysis'!Q33</f>
        <v>0</v>
      </c>
      <c r="H22">
        <f>'What-if Analysis'!R33</f>
        <v>16</v>
      </c>
      <c r="I22">
        <f>'What-if Analysis'!S33</f>
        <v>-1.0783758840256652</v>
      </c>
      <c r="J22">
        <f>'What-if Analysis'!T33</f>
        <v>-2.9908856485427356E-2</v>
      </c>
    </row>
    <row r="23" spans="1:10">
      <c r="A23">
        <f>'What-if Analysis'!B34</f>
        <v>10</v>
      </c>
      <c r="B23">
        <f>'What-if Analysis'!L34</f>
        <v>47.090510764514704</v>
      </c>
      <c r="C23">
        <f>'What-if Analysis'!M34</f>
        <v>-0.89735899131215446</v>
      </c>
      <c r="D23">
        <f>'What-if Analysis'!N34</f>
        <v>1.6944892217078893</v>
      </c>
      <c r="E23">
        <f>'What-if Analysis'!O34</f>
        <v>4.0233065769530869</v>
      </c>
      <c r="F23">
        <f>'What-if Analysis'!P34</f>
        <v>125.27035888675607</v>
      </c>
      <c r="G23">
        <f>'What-if Analysis'!Q34</f>
        <v>0</v>
      </c>
      <c r="H23">
        <f>'What-if Analysis'!R34</f>
        <v>16</v>
      </c>
      <c r="I23">
        <f>'What-if Analysis'!S34</f>
        <v>-1.1772732945575071</v>
      </c>
      <c r="J23">
        <f>'What-if Analysis'!T34</f>
        <v>-2.9908856485427356E-2</v>
      </c>
    </row>
    <row r="24" spans="1:10">
      <c r="A24">
        <f>'What-if Analysis'!B35</f>
        <v>10.5</v>
      </c>
      <c r="B24">
        <f>'What-if Analysis'!L35</f>
        <v>36.544443337693366</v>
      </c>
      <c r="C24">
        <f>'What-if Analysis'!M35</f>
        <v>-0.96429491379356647</v>
      </c>
      <c r="D24">
        <f>'What-if Analysis'!N35</f>
        <v>1.5302759453308181</v>
      </c>
      <c r="E24">
        <f>'What-if Analysis'!O35</f>
        <v>3.9957318153871988</v>
      </c>
      <c r="F24">
        <f>'What-if Analysis'!P35</f>
        <v>125.86019167301318</v>
      </c>
      <c r="G24">
        <f>'What-if Analysis'!Q35</f>
        <v>0</v>
      </c>
      <c r="H24">
        <f>'What-if Analysis'!R35</f>
        <v>16</v>
      </c>
      <c r="I24">
        <f>'What-if Analysis'!S35</f>
        <v>-1.2543784662582165</v>
      </c>
      <c r="J24">
        <f>'What-if Analysis'!T35</f>
        <v>-2.9908856485427356E-2</v>
      </c>
    </row>
    <row r="25" spans="1:10">
      <c r="A25">
        <f>'What-if Analysis'!B36</f>
        <v>11</v>
      </c>
      <c r="B25">
        <f>'What-if Analysis'!L36</f>
        <v>31.441909591324038</v>
      </c>
      <c r="C25">
        <f>'What-if Analysis'!M36</f>
        <v>-1.015751966304151</v>
      </c>
      <c r="D25">
        <f>'What-if Analysis'!N36</f>
        <v>1.9211529320937277</v>
      </c>
      <c r="E25">
        <f>'What-if Analysis'!O36</f>
        <v>3.9682297727908113</v>
      </c>
      <c r="F25">
        <f>'What-if Analysis'!P36</f>
        <v>126.31290821208096</v>
      </c>
      <c r="G25">
        <f>'What-if Analysis'!Q36</f>
        <v>0</v>
      </c>
      <c r="H25">
        <f>'What-if Analysis'!R36</f>
        <v>16</v>
      </c>
      <c r="I25">
        <f>'What-if Analysis'!S36</f>
        <v>-1.3163258721065176</v>
      </c>
      <c r="J25">
        <f>'What-if Analysis'!T36</f>
        <v>-2.9908856485427356E-2</v>
      </c>
    </row>
    <row r="26" spans="1:10">
      <c r="A26">
        <f>'What-if Analysis'!B37</f>
        <v>11.5</v>
      </c>
      <c r="B26">
        <f>'What-if Analysis'!L37</f>
        <v>28.88828314559218</v>
      </c>
      <c r="C26">
        <f>'What-if Analysis'!M37</f>
        <v>-1.0561336193839375</v>
      </c>
      <c r="D26">
        <f>'What-if Analysis'!N37</f>
        <v>1.1737870450513712</v>
      </c>
      <c r="E26">
        <f>'What-if Analysis'!O37</f>
        <v>3.9408277250146009</v>
      </c>
      <c r="F26">
        <f>'What-if Analysis'!P37</f>
        <v>126.66768100184967</v>
      </c>
      <c r="G26">
        <f>'What-if Analysis'!Q37</f>
        <v>0</v>
      </c>
      <c r="H26">
        <f>'What-if Analysis'!R37</f>
        <v>16</v>
      </c>
      <c r="I26">
        <f>'What-if Analysis'!S37</f>
        <v>-1.367486527637044</v>
      </c>
      <c r="J26">
        <f>'What-if Analysis'!T37</f>
        <v>-2.9908856485427356E-2</v>
      </c>
    </row>
    <row r="27" spans="1:10">
      <c r="A27">
        <f>'What-if Analysis'!B38</f>
        <v>12</v>
      </c>
      <c r="B27">
        <f>'What-if Analysis'!L38</f>
        <v>26.830264287722983</v>
      </c>
      <c r="C27">
        <f>'What-if Analysis'!M38</f>
        <v>-1.0884107068296589</v>
      </c>
      <c r="D27">
        <f>'What-if Analysis'!N38</f>
        <v>1.7564639402145821</v>
      </c>
      <c r="E27">
        <f>'What-if Analysis'!O38</f>
        <v>3.9135449324657601</v>
      </c>
      <c r="F27">
        <f>'What-if Analysis'!P38</f>
        <v>126.95089474001185</v>
      </c>
      <c r="G27">
        <f>'What-if Analysis'!Q38</f>
        <v>0</v>
      </c>
      <c r="H27">
        <f>'What-if Analysis'!R38</f>
        <v>16</v>
      </c>
      <c r="I27">
        <f>'What-if Analysis'!S38</f>
        <v>-1.4108023154295779</v>
      </c>
      <c r="J27">
        <f>'What-if Analysis'!T38</f>
        <v>-2.9908856485427356E-2</v>
      </c>
    </row>
    <row r="28" spans="1:10">
      <c r="A28">
        <f>'What-if Analysis'!B39</f>
        <v>12.5</v>
      </c>
      <c r="B28">
        <f>'What-if Analysis'!L39</f>
        <v>27.889427010685854</v>
      </c>
      <c r="C28">
        <f>'What-if Analysis'!M39</f>
        <v>-1.1146327733488046</v>
      </c>
      <c r="D28">
        <f>'What-if Analysis'!N39</f>
        <v>1.0511945398359983</v>
      </c>
      <c r="E28">
        <f>'What-if Analysis'!O39</f>
        <v>3.8863952208820929</v>
      </c>
      <c r="F28">
        <f>'What-if Analysis'!P39</f>
        <v>127.1807226826032</v>
      </c>
      <c r="G28">
        <f>'What-if Analysis'!Q39</f>
        <v>0</v>
      </c>
      <c r="H28">
        <f>'What-if Analysis'!R39</f>
        <v>16</v>
      </c>
      <c r="I28">
        <f>'What-if Analysis'!S39</f>
        <v>-1.4482970062285336</v>
      </c>
      <c r="J28">
        <f>'What-if Analysis'!T39</f>
        <v>-2.9908856485427356E-2</v>
      </c>
    </row>
    <row r="29" spans="1:10">
      <c r="A29">
        <f>'What-if Analysis'!B40</f>
        <v>13</v>
      </c>
      <c r="B29">
        <f>'What-if Analysis'!L40</f>
        <v>25.289694433484115</v>
      </c>
      <c r="C29">
        <f>'What-if Analysis'!M40</f>
        <v>-1.1362446658161416</v>
      </c>
      <c r="D29">
        <f>'What-if Analysis'!N40</f>
        <v>1.6634291033788884</v>
      </c>
      <c r="E29">
        <f>'What-if Analysis'!O40</f>
        <v>3.8593886480100648</v>
      </c>
      <c r="F29">
        <f>'What-if Analysis'!P40</f>
        <v>127.36995675007367</v>
      </c>
      <c r="G29">
        <f>'What-if Analysis'!Q40</f>
        <v>0</v>
      </c>
      <c r="H29">
        <f>'What-if Analysis'!R40</f>
        <v>16</v>
      </c>
      <c r="I29">
        <f>'What-if Analysis'!S40</f>
        <v>-1.481392527609303</v>
      </c>
      <c r="J29">
        <f>'What-if Analysis'!T40</f>
        <v>-2.9908856485427356E-2</v>
      </c>
    </row>
    <row r="30" spans="1:10">
      <c r="A30">
        <f>'What-if Analysis'!B41</f>
        <v>13.5</v>
      </c>
      <c r="B30">
        <f>'What-if Analysis'!L41</f>
        <v>27.814981233804506</v>
      </c>
      <c r="C30">
        <f>'What-if Analysis'!M41</f>
        <v>-1.1542858525348625</v>
      </c>
      <c r="D30">
        <f>'What-if Analysis'!N41</f>
        <v>0.97934594580562895</v>
      </c>
      <c r="E30">
        <f>'What-if Analysis'!O41</f>
        <v>3.8325326029547906</v>
      </c>
      <c r="F30">
        <f>'What-if Analysis'!P41</f>
        <v>127.52778682780055</v>
      </c>
      <c r="G30">
        <f>'What-if Analysis'!Q41</f>
        <v>0</v>
      </c>
      <c r="H30">
        <f>'What-if Analysis'!R41</f>
        <v>16</v>
      </c>
      <c r="I30">
        <f>'What-if Analysis'!S41</f>
        <v>-1.5111079761303077</v>
      </c>
      <c r="J30">
        <f>'What-if Analysis'!T41</f>
        <v>-2.9908856485427356E-2</v>
      </c>
    </row>
    <row r="31" spans="1:10">
      <c r="A31">
        <f>'What-if Analysis'!B42</f>
        <v>14</v>
      </c>
      <c r="B31">
        <f>'What-if Analysis'!L42</f>
        <v>29.640503449071318</v>
      </c>
      <c r="C31">
        <f>'What-if Analysis'!M42</f>
        <v>-1.1695183638311299</v>
      </c>
      <c r="D31">
        <f>'What-if Analysis'!N42</f>
        <v>1.6070598949911759</v>
      </c>
      <c r="E31">
        <f>'What-if Analysis'!O42</f>
        <v>3.8058325469801031</v>
      </c>
      <c r="F31">
        <f>'What-if Analysis'!P42</f>
        <v>127.66094120370349</v>
      </c>
      <c r="G31">
        <f>'What-if Analysis'!Q42</f>
        <v>0</v>
      </c>
      <c r="H31">
        <f>'What-if Analysis'!R42</f>
        <v>16</v>
      </c>
      <c r="I31">
        <f>'What-if Analysis'!S42</f>
        <v>-1.5381872728315142</v>
      </c>
      <c r="J31">
        <f>'What-if Analysis'!T42</f>
        <v>-2.9908856485427356E-2</v>
      </c>
    </row>
    <row r="32" spans="1:10">
      <c r="A32">
        <f>'What-if Analysis'!B43</f>
        <v>14.5</v>
      </c>
      <c r="B32">
        <f>'What-if Analysis'!L43</f>
        <v>24.49765955506291</v>
      </c>
      <c r="C32">
        <f>'What-if Analysis'!M43</f>
        <v>-1.1825105807680618</v>
      </c>
      <c r="D32">
        <f>'What-if Analysis'!N43</f>
        <v>0.9344873945631027</v>
      </c>
      <c r="E32">
        <f>'What-if Analysis'!O43</f>
        <v>3.7792925231217596</v>
      </c>
      <c r="F32">
        <f>'What-if Analysis'!P43</f>
        <v>127.77443235679364</v>
      </c>
      <c r="G32">
        <f>'What-if Analysis'!Q43</f>
        <v>0</v>
      </c>
      <c r="H32">
        <f>'What-if Analysis'!R43</f>
        <v>16</v>
      </c>
      <c r="I32">
        <f>'What-if Analysis'!S43</f>
        <v>-1.5631826919470959</v>
      </c>
      <c r="J32">
        <f>'What-if Analysis'!T43</f>
        <v>-2.9908856485427356E-2</v>
      </c>
    </row>
    <row r="33" spans="1:10">
      <c r="A33">
        <f>'What-if Analysis'!B44</f>
        <v>15</v>
      </c>
      <c r="B33">
        <f>'What-if Analysis'!L44</f>
        <v>22.752706398544891</v>
      </c>
      <c r="C33">
        <f>'What-if Analysis'!M44</f>
        <v>-1.1936932047181712</v>
      </c>
      <c r="D33">
        <f>'What-if Analysis'!N44</f>
        <v>1.5708998712298337</v>
      </c>
      <c r="E33">
        <f>'What-if Analysis'!O44</f>
        <v>3.7529155136731922</v>
      </c>
      <c r="F33">
        <f>'What-if Analysis'!P44</f>
        <v>127.87205443298973</v>
      </c>
      <c r="G33">
        <f>'What-if Analysis'!Q44</f>
        <v>0</v>
      </c>
      <c r="H33">
        <f>'What-if Analysis'!R44</f>
        <v>16</v>
      </c>
      <c r="I33">
        <f>'What-if Analysis'!S44</f>
        <v>-1.5865105963711765</v>
      </c>
      <c r="J33">
        <f>'What-if Analysis'!T44</f>
        <v>-2.9908856485427356E-2</v>
      </c>
    </row>
    <row r="34" spans="1:10">
      <c r="A34">
        <f>'What-if Analysis'!B45</f>
        <v>15.5</v>
      </c>
      <c r="B34">
        <f>'What-if Analysis'!L45</f>
        <v>16.657882718750955</v>
      </c>
      <c r="C34">
        <f>'What-if Analysis'!M45</f>
        <v>-1.2033973601364467</v>
      </c>
      <c r="D34">
        <f>'What-if Analysis'!N45</f>
        <v>0.90499831127355779</v>
      </c>
      <c r="E34">
        <f>'What-if Analysis'!O45</f>
        <v>3.726703695564229</v>
      </c>
      <c r="F34">
        <f>'What-if Analysis'!P45</f>
        <v>127.95672146422831</v>
      </c>
      <c r="G34">
        <f>'What-if Analysis'!Q45</f>
        <v>0</v>
      </c>
      <c r="H34">
        <f>'What-if Analysis'!R45</f>
        <v>16</v>
      </c>
      <c r="I34">
        <f>'What-if Analysis'!S45</f>
        <v>-1.6084893315827307</v>
      </c>
      <c r="J34">
        <f>'What-if Analysis'!T45</f>
        <v>-2.9908856485427356E-2</v>
      </c>
    </row>
    <row r="35" spans="1:10">
      <c r="A35">
        <f>'What-if Analysis'!B46</f>
        <v>16</v>
      </c>
      <c r="B35">
        <f>'What-if Analysis'!L46</f>
        <v>15.366947402539596</v>
      </c>
      <c r="C35">
        <f>'What-if Analysis'!M46</f>
        <v>-1.2118810031382439</v>
      </c>
      <c r="D35">
        <f>'What-if Analysis'!N46</f>
        <v>1.5465960723984704</v>
      </c>
      <c r="E35">
        <f>'What-if Analysis'!O46</f>
        <v>3.7006586259002687</v>
      </c>
      <c r="F35">
        <f>'What-if Analysis'!P46</f>
        <v>128.03070149113245</v>
      </c>
      <c r="G35">
        <f>'What-if Analysis'!Q46</f>
        <v>0</v>
      </c>
      <c r="H35">
        <f>'What-if Analysis'!R46</f>
        <v>16</v>
      </c>
      <c r="I35">
        <f>'What-if Analysis'!S46</f>
        <v>-1.6293654491539031</v>
      </c>
      <c r="J35">
        <f>'What-if Analysis'!T46</f>
        <v>-2.9908856485427356E-2</v>
      </c>
    </row>
    <row r="36" spans="1:10">
      <c r="A36">
        <f>'What-if Analysis'!B47</f>
        <v>16.5</v>
      </c>
      <c r="B36">
        <f>'What-if Analysis'!L47</f>
        <v>10.122412535940272</v>
      </c>
      <c r="C36">
        <f>'What-if Analysis'!M47</f>
        <v>-1.2193475349073681</v>
      </c>
      <c r="D36">
        <f>'What-if Analysis'!N47</f>
        <v>0.88477492266070046</v>
      </c>
      <c r="E36">
        <f>'What-if Analysis'!O47</f>
        <v>3.6747813788762125</v>
      </c>
      <c r="F36">
        <f>'What-if Analysis'!P47</f>
        <v>128.09578138574403</v>
      </c>
      <c r="G36">
        <f>'What-if Analysis'!Q47</f>
        <v>0</v>
      </c>
      <c r="H36">
        <f>'What-if Analysis'!R47</f>
        <v>16</v>
      </c>
      <c r="I36">
        <f>'What-if Analysis'!S47</f>
        <v>-1.6493321569456052</v>
      </c>
      <c r="J36">
        <f>'What-if Analysis'!T47</f>
        <v>-2.9908856485427356E-2</v>
      </c>
    </row>
    <row r="37" spans="1:10">
      <c r="A37">
        <f>'What-if Analysis'!B48</f>
        <v>17</v>
      </c>
      <c r="B37">
        <f>'What-if Analysis'!L48</f>
        <v>10.410233143060458</v>
      </c>
      <c r="C37">
        <f>'What-if Analysis'!M48</f>
        <v>-1.2259591279136792</v>
      </c>
      <c r="D37">
        <f>'What-if Analysis'!N48</f>
        <v>1.5296200619306886</v>
      </c>
      <c r="E37">
        <f>'What-if Analysis'!O48</f>
        <v>3.649072648268775</v>
      </c>
      <c r="F37">
        <f>'What-if Analysis'!P48</f>
        <v>128.15338472760322</v>
      </c>
      <c r="G37">
        <f>'What-if Analysis'!Q48</f>
        <v>0</v>
      </c>
      <c r="H37">
        <f>'What-if Analysis'!R48</f>
        <v>16</v>
      </c>
      <c r="I37">
        <f>'What-if Analysis'!S48</f>
        <v>-1.6685425018708671</v>
      </c>
      <c r="J37">
        <f>'What-if Analysis'!T48</f>
        <v>-2.9908856485427356E-2</v>
      </c>
    </row>
    <row r="38" spans="1:10">
      <c r="A38">
        <f>'What-if Analysis'!B49</f>
        <v>17.5</v>
      </c>
      <c r="B38">
        <f>'What-if Analysis'!L49</f>
        <v>6.9560524906888102</v>
      </c>
      <c r="C38">
        <f>'What-if Analysis'!M49</f>
        <v>-1.2318464067719437</v>
      </c>
      <c r="D38">
        <f>'What-if Analysis'!N49</f>
        <v>0.8704102213976278</v>
      </c>
      <c r="E38">
        <f>'What-if Analysis'!O49</f>
        <v>3.6235328251823691</v>
      </c>
      <c r="F38">
        <f>'What-if Analysis'!P49</f>
        <v>128.20465734846437</v>
      </c>
      <c r="G38">
        <f>'What-if Analysis'!Q49</f>
        <v>0</v>
      </c>
      <c r="H38">
        <f>'What-if Analysis'!R49</f>
        <v>16</v>
      </c>
      <c r="I38">
        <f>'What-if Analysis'!S49</f>
        <v>-1.6871189249485725</v>
      </c>
      <c r="J38">
        <f>'What-if Analysis'!T49</f>
        <v>-2.9908856485427356E-2</v>
      </c>
    </row>
    <row r="39" spans="1:10">
      <c r="A39">
        <f>'What-if Analysis'!B50</f>
        <v>18</v>
      </c>
      <c r="B39">
        <f>'What-if Analysis'!L50</f>
        <v>8.1636188503464115</v>
      </c>
      <c r="C39">
        <f>'What-if Analysis'!M50</f>
        <v>-1.2371155767787057</v>
      </c>
      <c r="D39">
        <f>'What-if Analysis'!N50</f>
        <v>1.5173752867381529</v>
      </c>
      <c r="E39">
        <f>'What-if Analysis'!O50</f>
        <v>3.59816205774692</v>
      </c>
      <c r="F39">
        <f>'What-if Analysis'!P50</f>
        <v>128.2505302642102</v>
      </c>
      <c r="G39">
        <f>'What-if Analysis'!Q50</f>
        <v>0</v>
      </c>
      <c r="H39">
        <f>'What-if Analysis'!R50</f>
        <v>16</v>
      </c>
      <c r="I39">
        <f>'What-if Analysis'!S50</f>
        <v>-1.7051602796651377</v>
      </c>
      <c r="J39">
        <f>'What-if Analysis'!T50</f>
        <v>-2.9908856485427356E-2</v>
      </c>
    </row>
    <row r="40" spans="1:10">
      <c r="A40">
        <f>'What-if Analysis'!B51</f>
        <v>18.5</v>
      </c>
      <c r="B40">
        <f>'What-if Analysis'!L51</f>
        <v>5.1275945646052454</v>
      </c>
      <c r="C40">
        <f>'What-if Analysis'!M51</f>
        <v>-1.241853739503594</v>
      </c>
      <c r="D40">
        <f>'What-if Analysis'!N51</f>
        <v>0.85990163977321299</v>
      </c>
      <c r="E40">
        <f>'What-if Analysis'!O51</f>
        <v>3.5729602974760897</v>
      </c>
      <c r="F40">
        <f>'What-if Analysis'!P51</f>
        <v>128.29176656069725</v>
      </c>
      <c r="G40">
        <f>'What-if Analysis'!Q51</f>
        <v>0</v>
      </c>
      <c r="H40">
        <f>'What-if Analysis'!R51</f>
        <v>16</v>
      </c>
      <c r="I40">
        <f>'What-if Analysis'!S51</f>
        <v>-1.7227470511464225</v>
      </c>
      <c r="J40">
        <f>'What-if Analysis'!T51</f>
        <v>-2.9908856485427356E-2</v>
      </c>
    </row>
    <row r="41" spans="1:10">
      <c r="A41">
        <f>'What-if Analysis'!B52</f>
        <v>19</v>
      </c>
      <c r="B41">
        <f>'What-if Analysis'!L52</f>
        <v>6.6712000412364638</v>
      </c>
      <c r="C41">
        <f>'What-if Analysis'!M52</f>
        <v>-1.24613290316457</v>
      </c>
      <c r="D41">
        <f>'What-if Analysis'!N52</f>
        <v>1.5083002186853121</v>
      </c>
      <c r="E41">
        <f>'What-if Analysis'!O52</f>
        <v>3.5479273356430627</v>
      </c>
      <c r="F41">
        <f>'What-if Analysis'!P52</f>
        <v>128.32899673817985</v>
      </c>
      <c r="G41">
        <f>'What-if Analysis'!Q52</f>
        <v>0</v>
      </c>
      <c r="H41">
        <f>'What-if Analysis'!R52</f>
        <v>16</v>
      </c>
      <c r="I41">
        <f>'What-if Analysis'!S52</f>
        <v>-1.7399452821661128</v>
      </c>
      <c r="J41">
        <f>'What-if Analysis'!T52</f>
        <v>-2.9908856485427356E-2</v>
      </c>
    </row>
    <row r="42" spans="1:10">
      <c r="A42">
        <f>'What-if Analysis'!B53</f>
        <v>19.5</v>
      </c>
      <c r="B42">
        <f>'What-if Analysis'!L53</f>
        <v>3.908418246678937</v>
      </c>
      <c r="C42">
        <f>'What-if Analysis'!M53</f>
        <v>-1.2500130414189283</v>
      </c>
      <c r="D42">
        <f>'What-if Analysis'!N53</f>
        <v>0.85201910984008511</v>
      </c>
      <c r="E42">
        <f>'What-if Analysis'!O53</f>
        <v>3.5230628320995714</v>
      </c>
      <c r="F42">
        <f>'What-if Analysis'!P53</f>
        <v>128.36274564868992</v>
      </c>
      <c r="G42">
        <f>'What-if Analysis'!Q53</f>
        <v>0</v>
      </c>
      <c r="H42">
        <f>'What-if Analysis'!R53</f>
        <v>16</v>
      </c>
      <c r="I42">
        <f>'What-if Analysis'!S53</f>
        <v>-1.7568095580970906</v>
      </c>
      <c r="J42">
        <f>'What-if Analysis'!T53</f>
        <v>-2.9908856485427356E-2</v>
      </c>
    </row>
    <row r="43" spans="1:10">
      <c r="A43">
        <f>'What-if Analysis'!B54</f>
        <v>20</v>
      </c>
      <c r="B43">
        <f>'What-if Analysis'!L54</f>
        <v>5.6728227638944313</v>
      </c>
      <c r="C43">
        <f>'What-if Analysis'!M54</f>
        <v>-1.2535444501747934</v>
      </c>
      <c r="D43">
        <f>'What-if Analysis'!N54</f>
        <v>1.5014167128428411</v>
      </c>
      <c r="E43">
        <f>'What-if Analysis'!O54</f>
        <v>3.4983663383127079</v>
      </c>
      <c r="F43">
        <f>'What-if Analysis'!P54</f>
        <v>128.3934532366662</v>
      </c>
      <c r="G43">
        <f>'What-if Analysis'!Q54</f>
        <v>0</v>
      </c>
      <c r="H43">
        <f>'What-if Analysis'!R54</f>
        <v>16</v>
      </c>
      <c r="I43">
        <f>'What-if Analysis'!S54</f>
        <v>-1.7733852990590195</v>
      </c>
      <c r="J43">
        <f>'What-if Analysis'!T54</f>
        <v>-2.9908856485427356E-2</v>
      </c>
    </row>
    <row r="44" spans="1:10">
      <c r="A44">
        <f>'What-if Analysis'!B55</f>
        <v>20.5</v>
      </c>
      <c r="B44">
        <f>'What-if Analysis'!L55</f>
        <v>3.0878586735762643</v>
      </c>
      <c r="C44">
        <f>'What-if Analysis'!M55</f>
        <v>-1.2567695808197281</v>
      </c>
      <c r="D44">
        <f>'What-if Analysis'!N55</f>
        <v>0.84597797255137297</v>
      </c>
      <c r="E44">
        <f>'What-if Analysis'!O55</f>
        <v>3.4738373159328977</v>
      </c>
      <c r="F44">
        <f>'What-if Analysis'!P55</f>
        <v>128.42149066118955</v>
      </c>
      <c r="G44">
        <f>'What-if Analysis'!Q55</f>
        <v>0</v>
      </c>
      <c r="H44">
        <f>'What-if Analysis'!R55</f>
        <v>16</v>
      </c>
      <c r="I44">
        <f>'What-if Analysis'!S55</f>
        <v>-1.7897105364703758</v>
      </c>
      <c r="J44">
        <f>'What-if Analysis'!T55</f>
        <v>-2.9908856485427356E-2</v>
      </c>
    </row>
    <row r="45" spans="1:10">
      <c r="A45">
        <f>'What-if Analysis'!B56</f>
        <v>21</v>
      </c>
      <c r="B45">
        <f>'What-if Analysis'!L56</f>
        <v>4.9953606397604027</v>
      </c>
      <c r="C45">
        <f>'What-if Analysis'!M56</f>
        <v>-1.2597244788765536</v>
      </c>
      <c r="D45">
        <f>'What-if Analysis'!N56</f>
        <v>1.4960901710078283</v>
      </c>
      <c r="E45">
        <f>'What-if Analysis'!O56</f>
        <v>3.4494751518756903</v>
      </c>
      <c r="F45">
        <f>'What-if Analysis'!P56</f>
        <v>128.44717294030133</v>
      </c>
      <c r="G45">
        <f>'What-if Analysis'!Q56</f>
        <v>0</v>
      </c>
      <c r="H45">
        <f>'What-if Analysis'!R56</f>
        <v>16</v>
      </c>
      <c r="I45">
        <f>'What-if Analysis'!S56</f>
        <v>-1.8058173019758659</v>
      </c>
      <c r="J45">
        <f>'What-if Analysis'!T56</f>
        <v>-2.9908856485427356E-2</v>
      </c>
    </row>
    <row r="46" spans="1:10">
      <c r="A46">
        <f>'What-if Analysis'!B57</f>
        <v>21.5</v>
      </c>
      <c r="B46">
        <f>'What-if Analysis'!L57</f>
        <v>2.525696100715761</v>
      </c>
      <c r="C46">
        <f>'What-if Analysis'!M57</f>
        <v>-1.2624399224180169</v>
      </c>
      <c r="D46">
        <f>'What-if Analysis'!N57</f>
        <v>0.84126107642131731</v>
      </c>
      <c r="E46">
        <f>'What-if Analysis'!O57</f>
        <v>3.4252791706601169</v>
      </c>
      <c r="F46">
        <f>'What-if Analysis'!P57</f>
        <v>128.47076895067252</v>
      </c>
      <c r="G46">
        <f>'What-if Analysis'!Q57</f>
        <v>0</v>
      </c>
      <c r="H46">
        <f>'What-if Analysis'!R57</f>
        <v>16</v>
      </c>
      <c r="I46">
        <f>'What-if Analysis'!S57</f>
        <v>-1.8217327221758244</v>
      </c>
      <c r="J46">
        <f>'What-if Analysis'!T57</f>
        <v>-2.9908856485427356E-2</v>
      </c>
    </row>
    <row r="47" spans="1:10">
      <c r="A47">
        <f>'What-if Analysis'!B58</f>
        <v>22</v>
      </c>
      <c r="B47">
        <f>'What-if Analysis'!L58</f>
        <v>4.5263486350994198</v>
      </c>
      <c r="C47">
        <f>'What-if Analysis'!M58</f>
        <v>-1.2649423299353897</v>
      </c>
      <c r="D47">
        <f>'What-if Analysis'!N58</f>
        <v>1.4918961488119593</v>
      </c>
      <c r="E47">
        <f>'What-if Analysis'!O58</f>
        <v>3.4012486445703898</v>
      </c>
      <c r="F47">
        <f>'What-if Analysis'!P58</f>
        <v>128.4925093978209</v>
      </c>
      <c r="G47">
        <f>'What-if Analysis'!Q58</f>
        <v>0</v>
      </c>
      <c r="H47">
        <f>'What-if Analysis'!R58</f>
        <v>16</v>
      </c>
      <c r="I47">
        <f>'What-if Analysis'!S58</f>
        <v>-1.837479888066623</v>
      </c>
      <c r="J47">
        <f>'What-if Analysis'!T58</f>
        <v>-2.9908856485427356E-2</v>
      </c>
    </row>
    <row r="48" spans="1:10">
      <c r="A48">
        <f>'What-if Analysis'!B59</f>
        <v>22.5</v>
      </c>
      <c r="B48">
        <f>'What-if Analysis'!L59</f>
        <v>2.1322185486313474</v>
      </c>
      <c r="C48">
        <f>'What-if Analysis'!M59</f>
        <v>-1.2672544896598639</v>
      </c>
      <c r="D48">
        <f>'What-if Analysis'!N59</f>
        <v>0.83751774194200934</v>
      </c>
      <c r="E48">
        <f>'What-if Analysis'!O59</f>
        <v>3.377382802077356</v>
      </c>
      <c r="F48">
        <f>'What-if Analysis'!P59</f>
        <v>128.512593215555</v>
      </c>
      <c r="G48">
        <f>'What-if Analysis'!Q59</f>
        <v>0</v>
      </c>
      <c r="H48">
        <f>'What-if Analysis'!R59</f>
        <v>16</v>
      </c>
      <c r="I48">
        <f>'What-if Analysis'!S59</f>
        <v>-1.8530785505095548</v>
      </c>
      <c r="J48">
        <f>'What-if Analysis'!T59</f>
        <v>-2.9908856485427356E-2</v>
      </c>
    </row>
    <row r="49" spans="1:10">
      <c r="A49">
        <f>'What-if Analysis'!B60</f>
        <v>23</v>
      </c>
      <c r="B49">
        <f>'What-if Analysis'!L60</f>
        <v>4.194389528942394</v>
      </c>
      <c r="C49">
        <f>'What-if Analysis'!M60</f>
        <v>-1.2693961494917347</v>
      </c>
      <c r="D49">
        <f>'What-if Analysis'!N60</f>
        <v>1.4885431005568728</v>
      </c>
      <c r="E49">
        <f>'What-if Analysis'!O60</f>
        <v>3.3536808348585581</v>
      </c>
      <c r="F49">
        <f>'What-if Analysis'!P60</f>
        <v>128.53119273980485</v>
      </c>
      <c r="G49">
        <f>'What-if Analysis'!Q60</f>
        <v>0</v>
      </c>
      <c r="H49">
        <f>'What-if Analysis'!R60</f>
        <v>16</v>
      </c>
      <c r="I49">
        <f>'What-if Analysis'!S60</f>
        <v>-1.8685456802931604</v>
      </c>
      <c r="J49">
        <f>'What-if Analysis'!T60</f>
        <v>-2.9908856485427356E-2</v>
      </c>
    </row>
    <row r="50" spans="1:10">
      <c r="A50">
        <f>'What-if Analysis'!B61</f>
        <v>23.5</v>
      </c>
      <c r="B50">
        <f>'What-if Analysis'!L61</f>
        <v>1.850604786750198</v>
      </c>
      <c r="C50">
        <f>'What-if Analysis'!M61</f>
        <v>-1.2713844972783752</v>
      </c>
      <c r="D50">
        <f>'What-if Analysis'!N61</f>
        <v>0.83450416268901739</v>
      </c>
      <c r="E50">
        <f>'What-if Analysis'!O61</f>
        <v>3.3301419036821152</v>
      </c>
      <c r="F50">
        <f>'What-if Analysis'!P61</f>
        <v>128.54845791885398</v>
      </c>
      <c r="G50">
        <f>'What-if Analysis'!Q61</f>
        <v>0</v>
      </c>
      <c r="H50">
        <f>'What-if Analysis'!R61</f>
        <v>16</v>
      </c>
      <c r="I50">
        <f>'What-if Analysis'!S61</f>
        <v>-1.8838959220194267</v>
      </c>
      <c r="J50">
        <f>'What-if Analysis'!T61</f>
        <v>-2.9908856485427356E-2</v>
      </c>
    </row>
    <row r="51" spans="1:10">
      <c r="A51">
        <f>'What-if Analysis'!B62</f>
        <v>24</v>
      </c>
      <c r="B51">
        <f>'What-if Analysis'!L62</f>
        <v>3.9541872620558922</v>
      </c>
      <c r="C51">
        <f>'What-if Analysis'!M62</f>
        <v>-1.2732345542176107</v>
      </c>
      <c r="D51">
        <f>'What-if Analysis'!N62</f>
        <v>1.4858260160378418</v>
      </c>
      <c r="E51">
        <f>'What-if Analysis'!O62</f>
        <v>3.3067651433635463</v>
      </c>
      <c r="F51">
        <f>'What-if Analysis'!P62</f>
        <v>128.56451976051491</v>
      </c>
      <c r="G51">
        <f>'What-if Analysis'!Q62</f>
        <v>0</v>
      </c>
      <c r="H51">
        <f>'What-if Analysis'!R62</f>
        <v>16</v>
      </c>
      <c r="I51">
        <f>'What-if Analysis'!S62</f>
        <v>-1.8991419641487088</v>
      </c>
      <c r="J51">
        <f>'What-if Analysis'!T62</f>
        <v>-2.9908856485427356E-2</v>
      </c>
    </row>
    <row r="52" spans="1:10">
      <c r="A52">
        <f>'What-if Analysis'!B63</f>
        <v>24.5</v>
      </c>
      <c r="B52">
        <f>'What-if Analysis'!L63</f>
        <v>1.6446434686377489</v>
      </c>
      <c r="C52">
        <f>'What-if Analysis'!M63</f>
        <v>-1.274959498965458</v>
      </c>
      <c r="D52">
        <f>'What-if Analysis'!N63</f>
        <v>0.83204705416940239</v>
      </c>
      <c r="E52">
        <f>'What-if Analysis'!O63</f>
        <v>3.2835496669616067</v>
      </c>
      <c r="F52">
        <f>'What-if Analysis'!P63</f>
        <v>128.57949317094267</v>
      </c>
      <c r="G52">
        <f>'What-if Analysis'!Q63</f>
        <v>0</v>
      </c>
      <c r="H52">
        <f>'What-if Analysis'!R63</f>
        <v>16</v>
      </c>
      <c r="I52">
        <f>'What-if Analysis'!S63</f>
        <v>-1.9142948424000266</v>
      </c>
      <c r="J52">
        <f>'What-if Analysis'!T63</f>
        <v>-2.9908856485427356E-2</v>
      </c>
    </row>
    <row r="53" spans="1:10">
      <c r="A53">
        <f>'What-if Analysis'!B64</f>
        <v>25</v>
      </c>
      <c r="B53">
        <f>'What-if Analysis'!L64</f>
        <v>3.7766867458576185</v>
      </c>
      <c r="C53">
        <f>'What-if Analysis'!M64</f>
        <v>-1.2765709361156989</v>
      </c>
      <c r="D53">
        <f>'What-if Analysis'!N64</f>
        <v>1.4835977077058957</v>
      </c>
      <c r="E53">
        <f>'What-if Analysis'!O64</f>
        <v>3.2604945693459042</v>
      </c>
      <c r="F53">
        <f>'What-if Analysis'!P64</f>
        <v>128.59347930529694</v>
      </c>
      <c r="G53">
        <f>'What-if Analysis'!Q64</f>
        <v>0</v>
      </c>
      <c r="H53">
        <f>'What-if Analysis'!R64</f>
        <v>16</v>
      </c>
      <c r="I53">
        <f>'What-if Analysis'!S64</f>
        <v>-1.9293641898432004</v>
      </c>
      <c r="J53">
        <f>'What-if Analysis'!T64</f>
        <v>-2.9908856485427356E-2</v>
      </c>
    </row>
    <row r="54" spans="1:10">
      <c r="A54">
        <f>'What-if Analysis'!B65</f>
        <v>25.5</v>
      </c>
      <c r="B54">
        <f>'What-if Analysis'!L65</f>
        <v>1.4909227194981565</v>
      </c>
      <c r="C54">
        <f>'What-if Analysis'!M65</f>
        <v>-1.2780791197518446</v>
      </c>
      <c r="D54">
        <f>'What-if Analysis'!N65</f>
        <v>0.83002081542896367</v>
      </c>
      <c r="E54">
        <f>'What-if Analysis'!O65</f>
        <v>3.2375989302430939</v>
      </c>
      <c r="F54">
        <f>'What-if Analysis'!P65</f>
        <v>128.606567524322</v>
      </c>
      <c r="G54">
        <f>'What-if Analysis'!Q65</f>
        <v>0</v>
      </c>
      <c r="H54">
        <f>'What-if Analysis'!R65</f>
        <v>16</v>
      </c>
      <c r="I54">
        <f>'What-if Analysis'!S65</f>
        <v>-1.9443584440965798</v>
      </c>
      <c r="J54">
        <f>'What-if Analysis'!T65</f>
        <v>-2.9908856485427356E-2</v>
      </c>
    </row>
    <row r="55" spans="1:10">
      <c r="A55">
        <f>'What-if Analysis'!B66</f>
        <v>26</v>
      </c>
      <c r="B55">
        <f>'What-if Analysis'!L66</f>
        <v>3.6429364677126008</v>
      </c>
      <c r="C55">
        <f>'What-if Analysis'!M66</f>
        <v>-1.279493140504707</v>
      </c>
      <c r="D55">
        <f>'What-if Analysis'!N66</f>
        <v>1.481750524650719</v>
      </c>
      <c r="E55">
        <f>'What-if Analysis'!O66</f>
        <v>3.2148618168480962</v>
      </c>
      <c r="F55">
        <f>'What-if Analysis'!P66</f>
        <v>128.61883703094728</v>
      </c>
      <c r="G55">
        <f>'What-if Analysis'!Q66</f>
        <v>0</v>
      </c>
      <c r="H55">
        <f>'What-if Analysis'!R66</f>
        <v>16</v>
      </c>
      <c r="I55">
        <f>'What-if Analysis'!S66</f>
        <v>-1.9592850198148488</v>
      </c>
      <c r="J55">
        <f>'What-if Analysis'!T66</f>
        <v>-2.9908856485427356E-2</v>
      </c>
    </row>
    <row r="56" spans="1:10">
      <c r="A56">
        <f>'What-if Analysis'!B67</f>
        <v>26.5</v>
      </c>
      <c r="B56">
        <f>'What-if Analysis'!L67</f>
        <v>1.3740277061343402</v>
      </c>
      <c r="C56">
        <f>'What-if Analysis'!M67</f>
        <v>-1.2808210828037032</v>
      </c>
      <c r="D56">
        <f>'What-if Analysis'!N67</f>
        <v>0.82833279635060519</v>
      </c>
      <c r="E56">
        <f>'What-if Analysis'!O67</f>
        <v>3.1922822860706912</v>
      </c>
      <c r="F56">
        <f>'What-if Analysis'!P67</f>
        <v>128.63035824565046</v>
      </c>
      <c r="G56">
        <f>'What-if Analysis'!Q67</f>
        <v>0</v>
      </c>
      <c r="H56">
        <f>'What-if Analysis'!R67</f>
        <v>16</v>
      </c>
      <c r="I56">
        <f>'What-if Analysis'!S67</f>
        <v>-1.9741504529391034</v>
      </c>
      <c r="J56">
        <f>'What-if Analysis'!T67</f>
        <v>-2.9908856485427356E-2</v>
      </c>
    </row>
    <row r="57" spans="1:10">
      <c r="A57">
        <f>'What-if Analysis'!B68</f>
        <v>27</v>
      </c>
      <c r="B57">
        <f>'What-if Analysis'!L68</f>
        <v>3.5403365116739676</v>
      </c>
      <c r="C57">
        <f>'What-if Analysis'!M68</f>
        <v>-1.2820701576577698</v>
      </c>
      <c r="D57">
        <f>'What-if Analysis'!N68</f>
        <v>1.4802044123754183</v>
      </c>
      <c r="E57">
        <f>'What-if Analysis'!O68</f>
        <v>3.1698593864750646</v>
      </c>
      <c r="F57">
        <f>'What-if Analysis'!P68</f>
        <v>128.64119396742836</v>
      </c>
      <c r="G57">
        <f>'What-if Analysis'!Q68</f>
        <v>0</v>
      </c>
      <c r="H57">
        <f>'What-if Analysis'!R68</f>
        <v>16</v>
      </c>
      <c r="I57">
        <f>'What-if Analysis'!S68</f>
        <v>-1.9889605218573998</v>
      </c>
      <c r="J57">
        <f>'What-if Analysis'!T68</f>
        <v>-2.9908856485427356E-2</v>
      </c>
    </row>
    <row r="58" spans="1:10">
      <c r="A58">
        <f>'What-if Analysis'!B69</f>
        <v>27.5</v>
      </c>
      <c r="B58">
        <f>'What-if Analysis'!L69</f>
        <v>1.2836083768627795</v>
      </c>
      <c r="C58">
        <f>'What-if Analysis'!M69</f>
        <v>-1.2832468152471559</v>
      </c>
      <c r="D58">
        <f>'What-if Analysis'!N69</f>
        <v>0.82691356621151613</v>
      </c>
      <c r="E58">
        <f>'What-if Analysis'!O69</f>
        <v>3.1475921599596588</v>
      </c>
      <c r="F58">
        <f>'What-if Analysis'!P69</f>
        <v>128.65140035794806</v>
      </c>
      <c r="G58">
        <f>'What-if Analysis'!Q69</f>
        <v>0</v>
      </c>
      <c r="H58">
        <f>'What-if Analysis'!R69</f>
        <v>16</v>
      </c>
      <c r="I58">
        <f>'What-if Analysis'!S69</f>
        <v>-2</v>
      </c>
      <c r="J58">
        <f>'What-if Analysis'!T69</f>
        <v>-2.9908856485427356E-2</v>
      </c>
    </row>
    <row r="59" spans="1:10">
      <c r="A59">
        <f>'What-if Analysis'!B70</f>
        <v>28</v>
      </c>
      <c r="B59">
        <f>'What-if Analysis'!L70</f>
        <v>3.4603430866683844</v>
      </c>
      <c r="C59">
        <f>'What-if Analysis'!M70</f>
        <v>-1.2843568407798289</v>
      </c>
      <c r="D59">
        <f>'What-if Analysis'!N70</f>
        <v>1.4788989392067773</v>
      </c>
      <c r="E59">
        <f>'What-if Analysis'!O70</f>
        <v>3.1254796432164715</v>
      </c>
      <c r="F59">
        <f>'What-if Analysis'!P70</f>
        <v>128.6610277791747</v>
      </c>
      <c r="G59">
        <f>'What-if Analysis'!Q70</f>
        <v>0</v>
      </c>
      <c r="H59">
        <f>'What-if Analysis'!R70</f>
        <v>16</v>
      </c>
      <c r="I59">
        <f>'What-if Analysis'!S70</f>
        <v>-2</v>
      </c>
      <c r="J59">
        <f>'What-if Analysis'!T70</f>
        <v>-2.9908856485427356E-2</v>
      </c>
    </row>
    <row r="60" spans="1:10">
      <c r="A60">
        <f>'What-if Analysis'!B71</f>
        <v>28.5</v>
      </c>
      <c r="B60">
        <f>'What-if Analysis'!L71</f>
        <v>1.2125777519127541</v>
      </c>
      <c r="C60">
        <f>'What-if Analysis'!M71</f>
        <v>-1.2854054364130492</v>
      </c>
      <c r="D60">
        <f>'What-if Analysis'!N71</f>
        <v>0.82571034726460724</v>
      </c>
      <c r="E60">
        <f>'What-if Analysis'!O71</f>
        <v>3.1035208690023097</v>
      </c>
      <c r="F60">
        <f>'What-if Analysis'!P71</f>
        <v>128.67012150903562</v>
      </c>
      <c r="G60">
        <f>'What-if Analysis'!Q71</f>
        <v>0</v>
      </c>
      <c r="H60">
        <f>'What-if Analysis'!R71</f>
        <v>16</v>
      </c>
      <c r="I60">
        <f>'What-if Analysis'!S71</f>
        <v>-2</v>
      </c>
      <c r="J60">
        <f>'What-if Analysis'!T71</f>
        <v>-2.9908856485427356E-2</v>
      </c>
    </row>
    <row r="61" spans="1:10">
      <c r="A61">
        <f>'What-if Analysis'!B72</f>
        <v>29</v>
      </c>
      <c r="B61">
        <f>'What-if Analysis'!L72</f>
        <v>3.3970496840089348</v>
      </c>
      <c r="C61">
        <f>'What-if Analysis'!M72</f>
        <v>-1.2863972915222401</v>
      </c>
      <c r="D61">
        <f>'What-if Analysis'!N72</f>
        <v>1.4777878625994931</v>
      </c>
      <c r="E61">
        <f>'What-if Analysis'!O72</f>
        <v>3.0817148672491044</v>
      </c>
      <c r="F61">
        <f>'What-if Analysis'!P72</f>
        <v>128.67872235512593</v>
      </c>
      <c r="G61">
        <f>'What-if Analysis'!Q72</f>
        <v>0</v>
      </c>
      <c r="H61">
        <f>'What-if Analysis'!R72</f>
        <v>16</v>
      </c>
      <c r="I61">
        <f>'What-if Analysis'!S72</f>
        <v>-2</v>
      </c>
      <c r="J61">
        <f>'What-if Analysis'!T72</f>
        <v>-2.9908856485427356E-2</v>
      </c>
    </row>
    <row r="62" spans="1:10">
      <c r="A62">
        <f>'What-if Analysis'!B73</f>
        <v>29.5</v>
      </c>
      <c r="B62">
        <f>'What-if Analysis'!L73</f>
        <v>1.1559903617050715</v>
      </c>
      <c r="C62">
        <f>'What-if Analysis'!M73</f>
        <v>-1.2873366431855879</v>
      </c>
      <c r="D62">
        <f>'What-if Analysis'!N73</f>
        <v>0.82468249768246793</v>
      </c>
      <c r="E62">
        <f>'What-if Analysis'!O73</f>
        <v>3.0600606660359944</v>
      </c>
      <c r="F62">
        <f>'What-if Analysis'!P73</f>
        <v>128.68686718282871</v>
      </c>
      <c r="G62">
        <f>'What-if Analysis'!Q73</f>
        <v>0</v>
      </c>
      <c r="H62">
        <f>'What-if Analysis'!R73</f>
        <v>16</v>
      </c>
      <c r="I62">
        <f>'What-if Analysis'!S73</f>
        <v>-2</v>
      </c>
      <c r="J62">
        <f>'What-if Analysis'!T73</f>
        <v>-2.9908856485427356E-2</v>
      </c>
    </row>
    <row r="63" spans="1:10">
      <c r="A63">
        <f>'What-if Analysis'!B74</f>
        <v>30</v>
      </c>
      <c r="B63">
        <f>'What-if Analysis'!L74</f>
        <v>3.3462968764541037</v>
      </c>
      <c r="C63">
        <f>'What-if Analysis'!M74</f>
        <v>-1.2882273284210024</v>
      </c>
      <c r="D63">
        <f>'What-if Analysis'!N74</f>
        <v>1.4768353576109985</v>
      </c>
      <c r="E63">
        <f>'What-if Analysis'!O74</f>
        <v>3.0385572924422859</v>
      </c>
      <c r="F63">
        <f>'What-if Analysis'!P74</f>
        <v>128.69458937131188</v>
      </c>
      <c r="G63">
        <f>'What-if Analysis'!Q74</f>
        <v>0</v>
      </c>
      <c r="H63">
        <f>'What-if Analysis'!R74</f>
        <v>16</v>
      </c>
      <c r="I63">
        <f>'What-if Analysis'!S74</f>
        <v>-2</v>
      </c>
      <c r="J63">
        <f>'What-if Analysis'!T74</f>
        <v>-2.9908856485427356E-2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Ferment 1</vt:lpstr>
      <vt:lpstr>Ferment 2</vt:lpstr>
      <vt:lpstr>Ferment 3</vt:lpstr>
      <vt:lpstr>Ferment range calcs</vt:lpstr>
      <vt:lpstr>Refrigeration &amp; Weather</vt:lpstr>
      <vt:lpstr>What-if Analysis</vt:lpstr>
      <vt:lpstr>What-if model data</vt:lpstr>
      <vt:lpstr>What-if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Muhlack</dc:creator>
  <cp:lastModifiedBy>Richard Muhlack</cp:lastModifiedBy>
  <dcterms:created xsi:type="dcterms:W3CDTF">2011-10-27T05:04:06Z</dcterms:created>
  <dcterms:modified xsi:type="dcterms:W3CDTF">2014-01-17T03:31:40Z</dcterms:modified>
</cp:coreProperties>
</file>